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ICITACAO 01\Dropbox\PAUDALHO\PROCESSOS LICITATÓRIOS 2022\PROCESSOS EDUCAÇÃO - 2022\PL 034-2022 - CONCORRENCIA PÚBLICA Nº 002-2022 - CRECHE - NOVO\PROCESSO CRECHE CAZUZA\"/>
    </mc:Choice>
  </mc:AlternateContent>
  <xr:revisionPtr revIDLastSave="0" documentId="13_ncr:1_{8921D64F-7CA2-43A9-B393-602BA6D33CA8}" xr6:coauthVersionLast="47" xr6:coauthVersionMax="47" xr10:uidLastSave="{00000000-0000-0000-0000-000000000000}"/>
  <bookViews>
    <workbookView xWindow="-120" yWindow="-120" windowWidth="20730" windowHeight="11160" tabRatio="899" activeTab="3" xr2:uid="{00000000-000D-0000-FFFF-FFFF00000000}"/>
  </bookViews>
  <sheets>
    <sheet name="TIPO 1 - 220V_SAPATAS" sheetId="160" r:id="rId1"/>
    <sheet name="Planilha1" sheetId="161" r:id="rId2"/>
    <sheet name="cronograma padrão tipo 1" sheetId="155" r:id="rId3"/>
    <sheet name="Planilha2" sheetId="162" r:id="rId4"/>
  </sheets>
  <definedNames>
    <definedName name="_Fill" localSheetId="0" hidden="1">#REF!</definedName>
    <definedName name="_Fill" hidden="1">#REF!</definedName>
    <definedName name="_xlnm._FilterDatabase" localSheetId="0" hidden="1">'TIPO 1 - 220V_SAPATAS'!$B$12:$J$622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CRE" localSheetId="0" hidden="1">#REF!</definedName>
    <definedName name="ACRE" hidden="1">#REF!</definedName>
    <definedName name="ademir" hidden="1">{#N/A,#N/A,FALSE,"Cronograma";#N/A,#N/A,FALSE,"Cronogr. 2"}</definedName>
    <definedName name="_xlnm.Print_Area" localSheetId="2">'cronograma padrão tipo 1'!$A$1:$P$69</definedName>
    <definedName name="_xlnm.Print_Area" localSheetId="3">Planilha2!$A$1:$G$52</definedName>
    <definedName name="_xlnm.Print_Area" localSheetId="0">'TIPO 1 - 220V_SAPATAS'!$A$1:$J$625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INAPI_AC" localSheetId="0" hidden="1">#REF!</definedName>
    <definedName name="SINAPI_AC" hidden="1">#REF!</definedName>
    <definedName name="ss" hidden="1">{#N/A,#N/A,FALSE,"Cronograma";#N/A,#N/A,FALSE,"Cronogr. 2"}</definedName>
    <definedName name="_xlnm.Print_Titles" localSheetId="0">'TIPO 1 - 220V_SAPATAS'!$1:$12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14" i="160" l="1"/>
  <c r="J614" i="160" s="1"/>
  <c r="I613" i="160"/>
  <c r="J613" i="160" s="1"/>
  <c r="G51" i="162"/>
  <c r="G50" i="162"/>
  <c r="I36" i="160"/>
  <c r="J36" i="160" s="1"/>
  <c r="I35" i="160"/>
  <c r="J35" i="160" s="1"/>
  <c r="G52" i="162" l="1"/>
  <c r="I612" i="160"/>
  <c r="J612" i="160" s="1"/>
  <c r="I611" i="160"/>
  <c r="J611" i="160" s="1"/>
  <c r="I610" i="160"/>
  <c r="J610" i="160" s="1"/>
  <c r="I609" i="160"/>
  <c r="J609" i="160" s="1"/>
  <c r="I608" i="160"/>
  <c r="J608" i="160" s="1"/>
  <c r="I607" i="160"/>
  <c r="J607" i="160" s="1"/>
  <c r="H17" i="160" l="1"/>
  <c r="I52" i="162"/>
  <c r="G56" i="162" s="1"/>
  <c r="J606" i="160"/>
  <c r="C58" i="155" s="1"/>
  <c r="G44" i="162"/>
  <c r="G45" i="162"/>
  <c r="G46" i="162"/>
  <c r="G47" i="162"/>
  <c r="G48" i="162"/>
  <c r="G43" i="162"/>
  <c r="G37" i="162"/>
  <c r="G38" i="162"/>
  <c r="G39" i="162"/>
  <c r="G40" i="162"/>
  <c r="G36" i="162"/>
  <c r="G25" i="162"/>
  <c r="G26" i="162"/>
  <c r="G27" i="162"/>
  <c r="G28" i="162"/>
  <c r="G29" i="162"/>
  <c r="G30" i="162"/>
  <c r="G31" i="162"/>
  <c r="G32" i="162"/>
  <c r="G33" i="162"/>
  <c r="G24" i="162"/>
  <c r="E184" i="160"/>
  <c r="G6" i="162"/>
  <c r="G7" i="162"/>
  <c r="G8" i="162"/>
  <c r="G9" i="162"/>
  <c r="G10" i="162"/>
  <c r="G11" i="162"/>
  <c r="G5" i="162"/>
  <c r="G21" i="162"/>
  <c r="G20" i="162"/>
  <c r="G19" i="162"/>
  <c r="G18" i="162"/>
  <c r="G17" i="162"/>
  <c r="G16" i="162"/>
  <c r="G15" i="162"/>
  <c r="G14" i="162"/>
  <c r="G23" i="162" l="1"/>
  <c r="H369" i="160" s="1"/>
  <c r="G35" i="162"/>
  <c r="H413" i="160" s="1"/>
  <c r="G42" i="162"/>
  <c r="H596" i="160" s="1"/>
  <c r="D58" i="155"/>
  <c r="E59" i="155"/>
  <c r="F59" i="155"/>
  <c r="L59" i="155"/>
  <c r="M59" i="155"/>
  <c r="N59" i="155"/>
  <c r="O59" i="155"/>
  <c r="P59" i="155"/>
  <c r="G4" i="162"/>
  <c r="G13" i="162"/>
  <c r="Q58" i="155" l="1"/>
  <c r="R58" i="155" s="1"/>
  <c r="H243" i="160"/>
  <c r="G577" i="160" l="1"/>
  <c r="G568" i="160"/>
  <c r="G484" i="160"/>
  <c r="G357" i="160"/>
  <c r="G349" i="160"/>
  <c r="G348" i="160"/>
  <c r="G347" i="160"/>
  <c r="G346" i="160"/>
  <c r="G345" i="160"/>
  <c r="G341" i="160"/>
  <c r="G339" i="160"/>
  <c r="G338" i="160"/>
  <c r="G337" i="160"/>
  <c r="G336" i="160"/>
  <c r="G99" i="160"/>
  <c r="G98" i="160"/>
  <c r="G97" i="160"/>
  <c r="I41" i="160" l="1"/>
  <c r="I42" i="160"/>
  <c r="I43" i="160"/>
  <c r="I44" i="160"/>
  <c r="I45" i="160"/>
  <c r="I46" i="160"/>
  <c r="I47" i="160"/>
  <c r="I48" i="160"/>
  <c r="I49" i="160"/>
  <c r="I50" i="160"/>
  <c r="I51" i="160"/>
  <c r="I52" i="160"/>
  <c r="I53" i="160"/>
  <c r="I54" i="160"/>
  <c r="I55" i="160"/>
  <c r="I56" i="160"/>
  <c r="I57" i="160"/>
  <c r="I58" i="160"/>
  <c r="I59" i="160"/>
  <c r="I60" i="160"/>
  <c r="I61" i="160"/>
  <c r="I62" i="160"/>
  <c r="I63" i="160"/>
  <c r="I64" i="160"/>
  <c r="I65" i="160"/>
  <c r="I66" i="160"/>
  <c r="I67" i="160"/>
  <c r="I68" i="160"/>
  <c r="I69" i="160"/>
  <c r="I70" i="160"/>
  <c r="I71" i="160"/>
  <c r="I72" i="160"/>
  <c r="I73" i="160"/>
  <c r="I74" i="160"/>
  <c r="I75" i="160"/>
  <c r="I76" i="160"/>
  <c r="I77" i="160"/>
  <c r="I78" i="160"/>
  <c r="I82" i="160"/>
  <c r="I83" i="160"/>
  <c r="I84" i="160"/>
  <c r="I85" i="160"/>
  <c r="I86" i="160"/>
  <c r="I87" i="160"/>
  <c r="I88" i="160"/>
  <c r="I89" i="160"/>
  <c r="I90" i="160"/>
  <c r="I91" i="160"/>
  <c r="I92" i="160"/>
  <c r="I93" i="160"/>
  <c r="I94" i="160"/>
  <c r="I95" i="160"/>
  <c r="I96" i="160"/>
  <c r="I97" i="160"/>
  <c r="I98" i="160"/>
  <c r="I99" i="160"/>
  <c r="I100" i="160"/>
  <c r="I101" i="160"/>
  <c r="I102" i="160"/>
  <c r="I103" i="160"/>
  <c r="I104" i="160"/>
  <c r="I105" i="160"/>
  <c r="I106" i="160"/>
  <c r="I107" i="160"/>
  <c r="I111" i="160"/>
  <c r="I112" i="160"/>
  <c r="I113" i="160"/>
  <c r="I114" i="160"/>
  <c r="I115" i="160"/>
  <c r="I116" i="160"/>
  <c r="I117" i="160"/>
  <c r="I118" i="160"/>
  <c r="I119" i="160"/>
  <c r="I120" i="160"/>
  <c r="I121" i="160"/>
  <c r="I122" i="160"/>
  <c r="J122" i="160" s="1"/>
  <c r="I123" i="160"/>
  <c r="J123" i="160" s="1"/>
  <c r="I128" i="160"/>
  <c r="I129" i="160"/>
  <c r="I130" i="160"/>
  <c r="I131" i="160"/>
  <c r="I132" i="160"/>
  <c r="I133" i="160"/>
  <c r="I134" i="160"/>
  <c r="I135" i="160"/>
  <c r="I136" i="160"/>
  <c r="I137" i="160"/>
  <c r="I138" i="160"/>
  <c r="I139" i="160"/>
  <c r="I140" i="160"/>
  <c r="I141" i="160"/>
  <c r="I142" i="160"/>
  <c r="I143" i="160"/>
  <c r="I144" i="160"/>
  <c r="I145" i="160"/>
  <c r="I146" i="160"/>
  <c r="I147" i="160"/>
  <c r="I148" i="160"/>
  <c r="I149" i="160"/>
  <c r="I150" i="160"/>
  <c r="I151" i="160"/>
  <c r="I152" i="160"/>
  <c r="I153" i="160"/>
  <c r="I154" i="160"/>
  <c r="I155" i="160"/>
  <c r="I156" i="160"/>
  <c r="I157" i="160"/>
  <c r="I158" i="160"/>
  <c r="I159" i="160"/>
  <c r="I160" i="160"/>
  <c r="I161" i="160"/>
  <c r="I162" i="160"/>
  <c r="I163" i="160"/>
  <c r="I164" i="160"/>
  <c r="I165" i="160"/>
  <c r="I166" i="160"/>
  <c r="I167" i="160"/>
  <c r="I168" i="160"/>
  <c r="I169" i="160"/>
  <c r="I170" i="160"/>
  <c r="I171" i="160"/>
  <c r="I172" i="160"/>
  <c r="I173" i="160"/>
  <c r="I174" i="160"/>
  <c r="I175" i="160"/>
  <c r="I176" i="160"/>
  <c r="I177" i="160"/>
  <c r="I178" i="160"/>
  <c r="I182" i="160"/>
  <c r="I183" i="160"/>
  <c r="I184" i="160"/>
  <c r="I185" i="160"/>
  <c r="I186" i="160"/>
  <c r="I187" i="160"/>
  <c r="I188" i="160"/>
  <c r="I189" i="160"/>
  <c r="I193" i="160"/>
  <c r="I194" i="160"/>
  <c r="I198" i="160"/>
  <c r="I199" i="160"/>
  <c r="I200" i="160"/>
  <c r="I201" i="160"/>
  <c r="I202" i="160"/>
  <c r="I203" i="160"/>
  <c r="I204" i="160"/>
  <c r="I205" i="160"/>
  <c r="I206" i="160"/>
  <c r="I207" i="160"/>
  <c r="I208" i="160"/>
  <c r="I213" i="160"/>
  <c r="I214" i="160"/>
  <c r="I215" i="160"/>
  <c r="I216" i="160"/>
  <c r="I217" i="160"/>
  <c r="I218" i="160"/>
  <c r="I219" i="160"/>
  <c r="I220" i="160"/>
  <c r="I221" i="160"/>
  <c r="I222" i="160"/>
  <c r="I223" i="160"/>
  <c r="I224" i="160"/>
  <c r="I225" i="160"/>
  <c r="I227" i="160"/>
  <c r="I228" i="160"/>
  <c r="I229" i="160"/>
  <c r="I230" i="160"/>
  <c r="I231" i="160"/>
  <c r="I232" i="160"/>
  <c r="I233" i="160"/>
  <c r="I237" i="160"/>
  <c r="I238" i="160"/>
  <c r="I239" i="160"/>
  <c r="I240" i="160"/>
  <c r="I241" i="160"/>
  <c r="I242" i="160"/>
  <c r="I244" i="160"/>
  <c r="I245" i="160"/>
  <c r="I250" i="160"/>
  <c r="I251" i="160"/>
  <c r="I252" i="160"/>
  <c r="I253" i="160"/>
  <c r="I254" i="160"/>
  <c r="I255" i="160"/>
  <c r="I256" i="160"/>
  <c r="I257" i="160"/>
  <c r="I258" i="160"/>
  <c r="I259" i="160"/>
  <c r="I260" i="160"/>
  <c r="I261" i="160"/>
  <c r="I262" i="160"/>
  <c r="I263" i="160"/>
  <c r="I264" i="160"/>
  <c r="I265" i="160"/>
  <c r="I266" i="160"/>
  <c r="I267" i="160"/>
  <c r="I268" i="160"/>
  <c r="I269" i="160"/>
  <c r="I270" i="160"/>
  <c r="I271" i="160"/>
  <c r="I272" i="160"/>
  <c r="I273" i="160"/>
  <c r="I274" i="160"/>
  <c r="I275" i="160"/>
  <c r="I276" i="160"/>
  <c r="I277" i="160"/>
  <c r="I278" i="160"/>
  <c r="I279" i="160"/>
  <c r="I280" i="160"/>
  <c r="I281" i="160"/>
  <c r="I282" i="160"/>
  <c r="I283" i="160"/>
  <c r="I284" i="160"/>
  <c r="I285" i="160"/>
  <c r="I286" i="160"/>
  <c r="I287" i="160"/>
  <c r="I288" i="160"/>
  <c r="I289" i="160"/>
  <c r="I290" i="160"/>
  <c r="I291" i="160"/>
  <c r="I292" i="160"/>
  <c r="I293" i="160"/>
  <c r="I294" i="160"/>
  <c r="I295" i="160"/>
  <c r="I296" i="160"/>
  <c r="I297" i="160"/>
  <c r="I298" i="160"/>
  <c r="I299" i="160"/>
  <c r="I300" i="160"/>
  <c r="I301" i="160"/>
  <c r="I302" i="160"/>
  <c r="I303" i="160"/>
  <c r="I304" i="160"/>
  <c r="I305" i="160"/>
  <c r="I306" i="160"/>
  <c r="I307" i="160"/>
  <c r="I308" i="160"/>
  <c r="I309" i="160"/>
  <c r="I310" i="160"/>
  <c r="I311" i="160"/>
  <c r="I313" i="160"/>
  <c r="I314" i="160"/>
  <c r="I315" i="160"/>
  <c r="I316" i="160"/>
  <c r="I317" i="160"/>
  <c r="I318" i="160"/>
  <c r="I319" i="160"/>
  <c r="I320" i="160"/>
  <c r="I324" i="160"/>
  <c r="I325" i="160"/>
  <c r="I326" i="160"/>
  <c r="I327" i="160"/>
  <c r="I328" i="160"/>
  <c r="I329" i="160"/>
  <c r="I330" i="160"/>
  <c r="I331" i="160"/>
  <c r="I332" i="160"/>
  <c r="I336" i="160"/>
  <c r="I337" i="160"/>
  <c r="I338" i="160"/>
  <c r="I339" i="160"/>
  <c r="I340" i="160"/>
  <c r="I341" i="160"/>
  <c r="I342" i="160"/>
  <c r="I343" i="160"/>
  <c r="I344" i="160"/>
  <c r="I345" i="160"/>
  <c r="I346" i="160"/>
  <c r="I347" i="160"/>
  <c r="I348" i="160"/>
  <c r="I349" i="160"/>
  <c r="I350" i="160"/>
  <c r="I351" i="160"/>
  <c r="I352" i="160"/>
  <c r="I353" i="160"/>
  <c r="I354" i="160"/>
  <c r="I355" i="160"/>
  <c r="I356" i="160"/>
  <c r="I357" i="160"/>
  <c r="I358" i="160"/>
  <c r="I359" i="160"/>
  <c r="I360" i="160"/>
  <c r="I361" i="160"/>
  <c r="I362" i="160"/>
  <c r="I363" i="160"/>
  <c r="I364" i="160"/>
  <c r="I365" i="160"/>
  <c r="I366" i="160"/>
  <c r="I367" i="160"/>
  <c r="I368" i="160"/>
  <c r="I369" i="160"/>
  <c r="I370" i="160"/>
  <c r="I371" i="160"/>
  <c r="I372" i="160"/>
  <c r="I373" i="160"/>
  <c r="I374" i="160"/>
  <c r="I375" i="160"/>
  <c r="I379" i="160"/>
  <c r="I380" i="160"/>
  <c r="I381" i="160"/>
  <c r="I382" i="160"/>
  <c r="I383" i="160"/>
  <c r="I384" i="160"/>
  <c r="I385" i="160"/>
  <c r="I386" i="160"/>
  <c r="I387" i="160"/>
  <c r="I388" i="160"/>
  <c r="I389" i="160"/>
  <c r="I390" i="160"/>
  <c r="I391" i="160"/>
  <c r="I392" i="160"/>
  <c r="I393" i="160"/>
  <c r="I394" i="160"/>
  <c r="I395" i="160"/>
  <c r="I396" i="160"/>
  <c r="I397" i="160"/>
  <c r="I398" i="160"/>
  <c r="I399" i="160"/>
  <c r="I400" i="160"/>
  <c r="I401" i="160"/>
  <c r="I402" i="160"/>
  <c r="I403" i="160"/>
  <c r="I404" i="160"/>
  <c r="I405" i="160"/>
  <c r="I406" i="160"/>
  <c r="I407" i="160"/>
  <c r="I408" i="160"/>
  <c r="I412" i="160"/>
  <c r="I413" i="160"/>
  <c r="I414" i="160"/>
  <c r="I415" i="160"/>
  <c r="I416" i="160"/>
  <c r="I417" i="160"/>
  <c r="I418" i="160"/>
  <c r="I419" i="160"/>
  <c r="I420" i="160"/>
  <c r="I421" i="160"/>
  <c r="I425" i="160"/>
  <c r="I426" i="160"/>
  <c r="I427" i="160"/>
  <c r="I428" i="160"/>
  <c r="I429" i="160"/>
  <c r="I430" i="160"/>
  <c r="I431" i="160"/>
  <c r="I432" i="160"/>
  <c r="I433" i="160"/>
  <c r="I434" i="160"/>
  <c r="I435" i="160"/>
  <c r="I436" i="160"/>
  <c r="I437" i="160"/>
  <c r="I438" i="160"/>
  <c r="I439" i="160"/>
  <c r="I440" i="160"/>
  <c r="I441" i="160"/>
  <c r="I442" i="160"/>
  <c r="I443" i="160"/>
  <c r="I444" i="160"/>
  <c r="I445" i="160"/>
  <c r="I446" i="160"/>
  <c r="I447" i="160"/>
  <c r="I448" i="160"/>
  <c r="I453" i="160"/>
  <c r="I454" i="160"/>
  <c r="I455" i="160"/>
  <c r="I456" i="160"/>
  <c r="I458" i="160"/>
  <c r="I459" i="160"/>
  <c r="I460" i="160"/>
  <c r="I461" i="160"/>
  <c r="I462" i="160"/>
  <c r="I463" i="160"/>
  <c r="I464" i="160"/>
  <c r="I465" i="160"/>
  <c r="I466" i="160"/>
  <c r="I467" i="160"/>
  <c r="I468" i="160"/>
  <c r="I469" i="160"/>
  <c r="I470" i="160"/>
  <c r="I471" i="160"/>
  <c r="I472" i="160"/>
  <c r="I473" i="160"/>
  <c r="I474" i="160"/>
  <c r="I476" i="160"/>
  <c r="I477" i="160"/>
  <c r="I478" i="160"/>
  <c r="I479" i="160"/>
  <c r="I480" i="160"/>
  <c r="I481" i="160"/>
  <c r="I482" i="160"/>
  <c r="I483" i="160"/>
  <c r="I484" i="160"/>
  <c r="I485" i="160"/>
  <c r="I487" i="160"/>
  <c r="I488" i="160"/>
  <c r="I489" i="160"/>
  <c r="I490" i="160"/>
  <c r="I491" i="160"/>
  <c r="I492" i="160"/>
  <c r="I493" i="160"/>
  <c r="I494" i="160"/>
  <c r="I495" i="160"/>
  <c r="I497" i="160"/>
  <c r="I499" i="160"/>
  <c r="I500" i="160"/>
  <c r="I501" i="160"/>
  <c r="I502" i="160"/>
  <c r="I503" i="160"/>
  <c r="I504" i="160"/>
  <c r="I505" i="160"/>
  <c r="I506" i="160"/>
  <c r="I507" i="160"/>
  <c r="I508" i="160"/>
  <c r="I509" i="160"/>
  <c r="I510" i="160"/>
  <c r="I511" i="160"/>
  <c r="I512" i="160"/>
  <c r="I513" i="160"/>
  <c r="I514" i="160"/>
  <c r="I515" i="160"/>
  <c r="I516" i="160"/>
  <c r="I520" i="160"/>
  <c r="I521" i="160"/>
  <c r="I522" i="160"/>
  <c r="I523" i="160"/>
  <c r="I528" i="160"/>
  <c r="I529" i="160"/>
  <c r="I530" i="160"/>
  <c r="I531" i="160"/>
  <c r="I532" i="160"/>
  <c r="I533" i="160"/>
  <c r="I534" i="160"/>
  <c r="I535" i="160"/>
  <c r="I536" i="160"/>
  <c r="I537" i="160"/>
  <c r="I539" i="160"/>
  <c r="I540" i="160"/>
  <c r="I541" i="160"/>
  <c r="I543" i="160"/>
  <c r="I544" i="160"/>
  <c r="I545" i="160"/>
  <c r="I547" i="160"/>
  <c r="I548" i="160"/>
  <c r="I549" i="160"/>
  <c r="I551" i="160"/>
  <c r="I552" i="160"/>
  <c r="I553" i="160"/>
  <c r="I554" i="160"/>
  <c r="I555" i="160"/>
  <c r="I559" i="160"/>
  <c r="I560" i="160"/>
  <c r="I561" i="160"/>
  <c r="I562" i="160"/>
  <c r="I563" i="160"/>
  <c r="I567" i="160"/>
  <c r="I568" i="160"/>
  <c r="I569" i="160"/>
  <c r="I570" i="160"/>
  <c r="I571" i="160"/>
  <c r="I572" i="160"/>
  <c r="I573" i="160"/>
  <c r="I574" i="160"/>
  <c r="I575" i="160"/>
  <c r="I576" i="160"/>
  <c r="I577" i="160"/>
  <c r="I578" i="160"/>
  <c r="I583" i="160"/>
  <c r="I584" i="160"/>
  <c r="I585" i="160"/>
  <c r="I586" i="160"/>
  <c r="I587" i="160"/>
  <c r="I588" i="160"/>
  <c r="I589" i="160"/>
  <c r="I590" i="160"/>
  <c r="I592" i="160"/>
  <c r="I593" i="160"/>
  <c r="I594" i="160"/>
  <c r="I595" i="160"/>
  <c r="I596" i="160"/>
  <c r="I597" i="160"/>
  <c r="I598" i="160"/>
  <c r="I599" i="160"/>
  <c r="I600" i="160"/>
  <c r="I601" i="160"/>
  <c r="I602" i="160"/>
  <c r="I603" i="160"/>
  <c r="I618" i="160"/>
  <c r="I619" i="160"/>
  <c r="I23" i="160"/>
  <c r="I24" i="160"/>
  <c r="I25" i="160"/>
  <c r="I27" i="160"/>
  <c r="I28" i="160"/>
  <c r="I29" i="160"/>
  <c r="I30" i="160"/>
  <c r="I31" i="160"/>
  <c r="I32" i="160"/>
  <c r="I33" i="160"/>
  <c r="I22" i="160"/>
  <c r="I17" i="160"/>
  <c r="J17" i="160" s="1"/>
  <c r="I243" i="160"/>
  <c r="I4" i="161"/>
  <c r="I5" i="161"/>
  <c r="I6" i="161"/>
  <c r="I3" i="161"/>
  <c r="I7" i="161" s="1"/>
  <c r="G255" i="160"/>
  <c r="G238" i="160"/>
  <c r="G175" i="160"/>
  <c r="G121" i="160"/>
  <c r="J49" i="160" l="1"/>
  <c r="G27" i="160" l="1"/>
  <c r="J178" i="160" l="1"/>
  <c r="J104" i="160"/>
  <c r="J97" i="160"/>
  <c r="J72" i="160"/>
  <c r="J619" i="160"/>
  <c r="J618" i="160"/>
  <c r="J603" i="160"/>
  <c r="J602" i="160"/>
  <c r="J601" i="160"/>
  <c r="J600" i="160"/>
  <c r="J599" i="160"/>
  <c r="J598" i="160"/>
  <c r="J597" i="160"/>
  <c r="J596" i="160"/>
  <c r="J595" i="160"/>
  <c r="J594" i="160"/>
  <c r="J593" i="160"/>
  <c r="J592" i="160"/>
  <c r="J590" i="160"/>
  <c r="J589" i="160"/>
  <c r="J588" i="160"/>
  <c r="J587" i="160"/>
  <c r="J586" i="160"/>
  <c r="J585" i="160"/>
  <c r="J584" i="160"/>
  <c r="J583" i="160"/>
  <c r="J578" i="160"/>
  <c r="J577" i="160"/>
  <c r="J576" i="160"/>
  <c r="J575" i="160"/>
  <c r="J574" i="160"/>
  <c r="J573" i="160"/>
  <c r="J572" i="160"/>
  <c r="J571" i="160"/>
  <c r="J570" i="160"/>
  <c r="J569" i="160"/>
  <c r="J568" i="160"/>
  <c r="J567" i="160"/>
  <c r="J563" i="160"/>
  <c r="J562" i="160"/>
  <c r="J561" i="160"/>
  <c r="J560" i="160"/>
  <c r="J559" i="160"/>
  <c r="J555" i="160"/>
  <c r="J554" i="160"/>
  <c r="J553" i="160"/>
  <c r="J552" i="160"/>
  <c r="J551" i="160"/>
  <c r="J549" i="160"/>
  <c r="J548" i="160"/>
  <c r="J547" i="160"/>
  <c r="J545" i="160"/>
  <c r="J544" i="160"/>
  <c r="J543" i="160"/>
  <c r="J541" i="160"/>
  <c r="J540" i="160"/>
  <c r="J539" i="160"/>
  <c r="J537" i="160"/>
  <c r="J536" i="160"/>
  <c r="J535" i="160"/>
  <c r="J534" i="160"/>
  <c r="J533" i="160"/>
  <c r="J532" i="160"/>
  <c r="J531" i="160"/>
  <c r="J530" i="160"/>
  <c r="J529" i="160"/>
  <c r="J528" i="160"/>
  <c r="J523" i="160"/>
  <c r="J522" i="160"/>
  <c r="J521" i="160"/>
  <c r="J520" i="160"/>
  <c r="J516" i="160"/>
  <c r="J515" i="160"/>
  <c r="J514" i="160"/>
  <c r="J513" i="160"/>
  <c r="J512" i="160"/>
  <c r="J511" i="160"/>
  <c r="J510" i="160"/>
  <c r="J509" i="160"/>
  <c r="J508" i="160"/>
  <c r="J507" i="160"/>
  <c r="J506" i="160"/>
  <c r="J505" i="160"/>
  <c r="J504" i="160"/>
  <c r="J503" i="160"/>
  <c r="J502" i="160"/>
  <c r="J501" i="160"/>
  <c r="J500" i="160"/>
  <c r="J499" i="160"/>
  <c r="J497" i="160"/>
  <c r="J495" i="160"/>
  <c r="J494" i="160"/>
  <c r="J493" i="160"/>
  <c r="J492" i="160"/>
  <c r="J491" i="160"/>
  <c r="J490" i="160"/>
  <c r="J489" i="160"/>
  <c r="J488" i="160"/>
  <c r="J487" i="160"/>
  <c r="J485" i="160"/>
  <c r="J484" i="160"/>
  <c r="J483" i="160"/>
  <c r="J482" i="160"/>
  <c r="J481" i="160"/>
  <c r="J480" i="160"/>
  <c r="J479" i="160"/>
  <c r="J478" i="160"/>
  <c r="J477" i="160"/>
  <c r="J476" i="160"/>
  <c r="J474" i="160"/>
  <c r="J473" i="160"/>
  <c r="J472" i="160"/>
  <c r="J471" i="160"/>
  <c r="J470" i="160"/>
  <c r="J469" i="160"/>
  <c r="J468" i="160"/>
  <c r="J467" i="160"/>
  <c r="J466" i="160"/>
  <c r="J465" i="160"/>
  <c r="J464" i="160"/>
  <c r="J463" i="160"/>
  <c r="J462" i="160"/>
  <c r="J461" i="160"/>
  <c r="J460" i="160"/>
  <c r="J459" i="160"/>
  <c r="J458" i="160"/>
  <c r="J456" i="160"/>
  <c r="J455" i="160"/>
  <c r="J454" i="160"/>
  <c r="J453" i="160"/>
  <c r="J448" i="160"/>
  <c r="J447" i="160"/>
  <c r="J446" i="160"/>
  <c r="J445" i="160"/>
  <c r="J444" i="160"/>
  <c r="J443" i="160"/>
  <c r="J442" i="160"/>
  <c r="J441" i="160"/>
  <c r="J440" i="160"/>
  <c r="J439" i="160"/>
  <c r="J438" i="160"/>
  <c r="J437" i="160"/>
  <c r="J436" i="160"/>
  <c r="J435" i="160"/>
  <c r="J434" i="160"/>
  <c r="J433" i="160"/>
  <c r="J432" i="160"/>
  <c r="J431" i="160"/>
  <c r="J430" i="160"/>
  <c r="J429" i="160"/>
  <c r="J428" i="160"/>
  <c r="J427" i="160"/>
  <c r="J426" i="160"/>
  <c r="J425" i="160"/>
  <c r="J421" i="160"/>
  <c r="J420" i="160"/>
  <c r="J419" i="160"/>
  <c r="J418" i="160"/>
  <c r="J417" i="160"/>
  <c r="J416" i="160"/>
  <c r="J415" i="160"/>
  <c r="J414" i="160"/>
  <c r="J413" i="160"/>
  <c r="J412" i="160"/>
  <c r="J408" i="160"/>
  <c r="J407" i="160"/>
  <c r="J406" i="160"/>
  <c r="J405" i="160"/>
  <c r="J404" i="160"/>
  <c r="J403" i="160"/>
  <c r="J402" i="160"/>
  <c r="J401" i="160"/>
  <c r="J400" i="160"/>
  <c r="J399" i="160"/>
  <c r="J398" i="160"/>
  <c r="J397" i="160"/>
  <c r="J396" i="160"/>
  <c r="J395" i="160"/>
  <c r="J394" i="160"/>
  <c r="J393" i="160"/>
  <c r="J392" i="160"/>
  <c r="J391" i="160"/>
  <c r="J390" i="160"/>
  <c r="J389" i="160"/>
  <c r="J388" i="160"/>
  <c r="J387" i="160"/>
  <c r="J386" i="160"/>
  <c r="J385" i="160"/>
  <c r="J384" i="160"/>
  <c r="J383" i="160"/>
  <c r="J382" i="160"/>
  <c r="J381" i="160"/>
  <c r="J380" i="160"/>
  <c r="J379" i="160"/>
  <c r="J375" i="160"/>
  <c r="J374" i="160"/>
  <c r="J373" i="160"/>
  <c r="J372" i="160"/>
  <c r="J371" i="160"/>
  <c r="J370" i="160"/>
  <c r="J369" i="160"/>
  <c r="J368" i="160"/>
  <c r="J367" i="160"/>
  <c r="J366" i="160"/>
  <c r="J365" i="160"/>
  <c r="J364" i="160"/>
  <c r="J363" i="160"/>
  <c r="J362" i="160"/>
  <c r="J361" i="160"/>
  <c r="J360" i="160"/>
  <c r="J359" i="160"/>
  <c r="J358" i="160"/>
  <c r="J357" i="160"/>
  <c r="J356" i="160"/>
  <c r="J355" i="160"/>
  <c r="J354" i="160"/>
  <c r="J353" i="160"/>
  <c r="J352" i="160"/>
  <c r="J351" i="160"/>
  <c r="J350" i="160"/>
  <c r="J349" i="160"/>
  <c r="J348" i="160"/>
  <c r="J347" i="160"/>
  <c r="J346" i="160"/>
  <c r="J345" i="160"/>
  <c r="J344" i="160"/>
  <c r="J343" i="160"/>
  <c r="J342" i="160"/>
  <c r="J341" i="160"/>
  <c r="J340" i="160"/>
  <c r="J339" i="160"/>
  <c r="J338" i="160"/>
  <c r="J337" i="160"/>
  <c r="J336" i="160"/>
  <c r="J332" i="160"/>
  <c r="J331" i="160"/>
  <c r="J330" i="160"/>
  <c r="J329" i="160"/>
  <c r="J328" i="160"/>
  <c r="J327" i="160"/>
  <c r="J326" i="160"/>
  <c r="J325" i="160"/>
  <c r="J320" i="160"/>
  <c r="J319" i="160"/>
  <c r="J318" i="160"/>
  <c r="J317" i="160"/>
  <c r="J316" i="160"/>
  <c r="J315" i="160"/>
  <c r="J314" i="160"/>
  <c r="J313" i="160"/>
  <c r="J311" i="160"/>
  <c r="J310" i="160"/>
  <c r="J309" i="160"/>
  <c r="J308" i="160"/>
  <c r="J307" i="160"/>
  <c r="J306" i="160"/>
  <c r="J305" i="160"/>
  <c r="J304" i="160"/>
  <c r="J303" i="160"/>
  <c r="J302" i="160"/>
  <c r="J301" i="160"/>
  <c r="J300" i="160"/>
  <c r="J299" i="160"/>
  <c r="J298" i="160"/>
  <c r="J297" i="160"/>
  <c r="J296" i="160"/>
  <c r="J295" i="160"/>
  <c r="J294" i="160"/>
  <c r="J293" i="160"/>
  <c r="J292" i="160"/>
  <c r="J291" i="160"/>
  <c r="J290" i="160"/>
  <c r="J289" i="160"/>
  <c r="J288" i="160"/>
  <c r="J287" i="160"/>
  <c r="J286" i="160"/>
  <c r="J285" i="160"/>
  <c r="J284" i="160"/>
  <c r="J283" i="160"/>
  <c r="J282" i="160"/>
  <c r="J281" i="160"/>
  <c r="J280" i="160"/>
  <c r="J279" i="160"/>
  <c r="J278" i="160"/>
  <c r="J277" i="160"/>
  <c r="J276" i="160"/>
  <c r="J275" i="160"/>
  <c r="J274" i="160"/>
  <c r="J273" i="160"/>
  <c r="J272" i="160"/>
  <c r="J271" i="160"/>
  <c r="J270" i="160"/>
  <c r="J269" i="160"/>
  <c r="J268" i="160"/>
  <c r="J267" i="160"/>
  <c r="J266" i="160"/>
  <c r="J265" i="160"/>
  <c r="J264" i="160"/>
  <c r="J263" i="160"/>
  <c r="J262" i="160"/>
  <c r="J261" i="160"/>
  <c r="J260" i="160"/>
  <c r="J259" i="160"/>
  <c r="J258" i="160"/>
  <c r="J257" i="160"/>
  <c r="J256" i="160"/>
  <c r="J255" i="160"/>
  <c r="J254" i="160"/>
  <c r="J253" i="160"/>
  <c r="J252" i="160"/>
  <c r="J251" i="160"/>
  <c r="J250" i="160"/>
  <c r="J245" i="160"/>
  <c r="J244" i="160"/>
  <c r="J243" i="160"/>
  <c r="J242" i="160"/>
  <c r="J241" i="160"/>
  <c r="J240" i="160"/>
  <c r="J239" i="160"/>
  <c r="J238" i="160"/>
  <c r="J237" i="160"/>
  <c r="J233" i="160"/>
  <c r="J232" i="160"/>
  <c r="J231" i="160"/>
  <c r="J230" i="160"/>
  <c r="J229" i="160"/>
  <c r="J228" i="160"/>
  <c r="J227" i="160"/>
  <c r="J226" i="160"/>
  <c r="J225" i="160"/>
  <c r="J224" i="160"/>
  <c r="J223" i="160"/>
  <c r="J222" i="160"/>
  <c r="J221" i="160"/>
  <c r="J220" i="160"/>
  <c r="J219" i="160"/>
  <c r="J218" i="160"/>
  <c r="J217" i="160"/>
  <c r="J216" i="160"/>
  <c r="J215" i="160"/>
  <c r="J214" i="160"/>
  <c r="J213" i="160"/>
  <c r="J208" i="160"/>
  <c r="J207" i="160"/>
  <c r="J206" i="160"/>
  <c r="J205" i="160"/>
  <c r="J204" i="160"/>
  <c r="J203" i="160"/>
  <c r="J202" i="160"/>
  <c r="J201" i="160"/>
  <c r="J200" i="160"/>
  <c r="J199" i="160"/>
  <c r="J198" i="160"/>
  <c r="J194" i="160"/>
  <c r="J193" i="160"/>
  <c r="J189" i="160"/>
  <c r="J188" i="160"/>
  <c r="J187" i="160"/>
  <c r="J186" i="160"/>
  <c r="J185" i="160"/>
  <c r="J184" i="160"/>
  <c r="J183" i="160"/>
  <c r="J182" i="160"/>
  <c r="J177" i="160"/>
  <c r="J176" i="160"/>
  <c r="J175" i="160"/>
  <c r="J174" i="160"/>
  <c r="J173" i="160"/>
  <c r="J172" i="160"/>
  <c r="J171" i="160"/>
  <c r="J170" i="160"/>
  <c r="J169" i="160"/>
  <c r="J168" i="160"/>
  <c r="J167" i="160"/>
  <c r="J166" i="160"/>
  <c r="J165" i="160"/>
  <c r="J164" i="160"/>
  <c r="J163" i="160"/>
  <c r="J162" i="160"/>
  <c r="J161" i="160"/>
  <c r="J160" i="160"/>
  <c r="J159" i="160"/>
  <c r="J158" i="160"/>
  <c r="J157" i="160"/>
  <c r="J156" i="160"/>
  <c r="J155" i="160"/>
  <c r="J154" i="160"/>
  <c r="J153" i="160"/>
  <c r="J152" i="160"/>
  <c r="J151" i="160"/>
  <c r="J150" i="160"/>
  <c r="J149" i="160"/>
  <c r="J148" i="160"/>
  <c r="J147" i="160"/>
  <c r="J146" i="160"/>
  <c r="J145" i="160"/>
  <c r="J144" i="160"/>
  <c r="J143" i="160"/>
  <c r="J142" i="160"/>
  <c r="J141" i="160"/>
  <c r="J140" i="160"/>
  <c r="J139" i="160"/>
  <c r="J138" i="160"/>
  <c r="J137" i="160"/>
  <c r="J136" i="160"/>
  <c r="J135" i="160"/>
  <c r="J134" i="160"/>
  <c r="J133" i="160"/>
  <c r="J132" i="160"/>
  <c r="J131" i="160"/>
  <c r="J130" i="160"/>
  <c r="J129" i="160"/>
  <c r="J128" i="160"/>
  <c r="J121" i="160"/>
  <c r="J120" i="160"/>
  <c r="J119" i="160"/>
  <c r="J118" i="160"/>
  <c r="J117" i="160"/>
  <c r="J116" i="160"/>
  <c r="J115" i="160"/>
  <c r="J114" i="160"/>
  <c r="J113" i="160"/>
  <c r="J112" i="160"/>
  <c r="J111" i="160"/>
  <c r="J107" i="160"/>
  <c r="J106" i="160"/>
  <c r="J105" i="160"/>
  <c r="J103" i="160"/>
  <c r="J102" i="160"/>
  <c r="J101" i="160"/>
  <c r="J100" i="160"/>
  <c r="J99" i="160"/>
  <c r="J98" i="160"/>
  <c r="J95" i="160"/>
  <c r="J94" i="160"/>
  <c r="J93" i="160"/>
  <c r="J92" i="160"/>
  <c r="J91" i="160"/>
  <c r="J90" i="160"/>
  <c r="J89" i="160"/>
  <c r="J88" i="160"/>
  <c r="J87" i="160"/>
  <c r="J86" i="160"/>
  <c r="J85" i="160"/>
  <c r="J84" i="160"/>
  <c r="J83" i="160"/>
  <c r="J82" i="160"/>
  <c r="J78" i="160"/>
  <c r="J77" i="160"/>
  <c r="J76" i="160"/>
  <c r="J75" i="160"/>
  <c r="J74" i="160"/>
  <c r="J73" i="160"/>
  <c r="J71" i="160"/>
  <c r="J70" i="160"/>
  <c r="J69" i="160"/>
  <c r="J68" i="160"/>
  <c r="J66" i="160"/>
  <c r="J65" i="160"/>
  <c r="J64" i="160"/>
  <c r="J63" i="160"/>
  <c r="J62" i="160"/>
  <c r="J61" i="160"/>
  <c r="J60" i="160"/>
  <c r="J59" i="160"/>
  <c r="J58" i="160"/>
  <c r="J57" i="160"/>
  <c r="J56" i="160"/>
  <c r="J55" i="160"/>
  <c r="J54" i="160"/>
  <c r="J53" i="160"/>
  <c r="J52" i="160"/>
  <c r="J51" i="160"/>
  <c r="J50" i="160"/>
  <c r="J48" i="160"/>
  <c r="J47" i="160"/>
  <c r="J46" i="160"/>
  <c r="J45" i="160"/>
  <c r="J44" i="160"/>
  <c r="J43" i="160"/>
  <c r="J42" i="160"/>
  <c r="J41" i="160"/>
  <c r="J32" i="160"/>
  <c r="J31" i="160"/>
  <c r="J30" i="160"/>
  <c r="J29" i="160"/>
  <c r="J28" i="160"/>
  <c r="J27" i="160"/>
  <c r="J25" i="160"/>
  <c r="J24" i="160"/>
  <c r="J23" i="160"/>
  <c r="J22" i="160"/>
  <c r="J33" i="160"/>
  <c r="J324" i="160"/>
  <c r="J96" i="160"/>
  <c r="J79" i="160"/>
  <c r="J67" i="160"/>
  <c r="L9" i="160"/>
  <c r="J20" i="160" l="1"/>
  <c r="C14" i="155" s="1"/>
  <c r="D14" i="155" s="1"/>
  <c r="J248" i="160"/>
  <c r="C34" i="155" s="1"/>
  <c r="J181" i="160"/>
  <c r="C24" i="155" s="1"/>
  <c r="D24" i="155" s="1"/>
  <c r="J192" i="160"/>
  <c r="C26" i="155" s="1"/>
  <c r="D26" i="155" s="1"/>
  <c r="J16" i="160"/>
  <c r="J519" i="160"/>
  <c r="C48" i="155" s="1"/>
  <c r="D48" i="155" s="1"/>
  <c r="J109" i="160"/>
  <c r="C20" i="155" s="1"/>
  <c r="D20" i="155" s="1"/>
  <c r="J211" i="160"/>
  <c r="C30" i="155" s="1"/>
  <c r="D30" i="155" s="1"/>
  <c r="J566" i="160"/>
  <c r="C54" i="155" s="1"/>
  <c r="P55" i="155" s="1"/>
  <c r="J581" i="160"/>
  <c r="J617" i="160"/>
  <c r="C60" i="155" s="1"/>
  <c r="J39" i="160"/>
  <c r="C16" i="155" s="1"/>
  <c r="D16" i="155" s="1"/>
  <c r="J126" i="160"/>
  <c r="C22" i="155" s="1"/>
  <c r="D22" i="155" s="1"/>
  <c r="J411" i="160"/>
  <c r="C42" i="155" s="1"/>
  <c r="D42" i="155" s="1"/>
  <c r="J526" i="160"/>
  <c r="C50" i="155" s="1"/>
  <c r="J558" i="160"/>
  <c r="C52" i="155" s="1"/>
  <c r="J378" i="160"/>
  <c r="C40" i="155" s="1"/>
  <c r="D40" i="155" s="1"/>
  <c r="J424" i="160"/>
  <c r="C44" i="155" s="1"/>
  <c r="D44" i="155" s="1"/>
  <c r="J451" i="160"/>
  <c r="C46" i="155" s="1"/>
  <c r="J197" i="160"/>
  <c r="C28" i="155" s="1"/>
  <c r="D28" i="155" s="1"/>
  <c r="J236" i="160"/>
  <c r="C32" i="155" s="1"/>
  <c r="J335" i="160"/>
  <c r="C38" i="155" s="1"/>
  <c r="D38" i="155" s="1"/>
  <c r="J80" i="160"/>
  <c r="C18" i="155" s="1"/>
  <c r="D18" i="155" s="1"/>
  <c r="J323" i="160"/>
  <c r="C36" i="155" s="1"/>
  <c r="D36" i="155" s="1"/>
  <c r="J14" i="160" l="1"/>
  <c r="J622" i="160" s="1"/>
  <c r="C56" i="155"/>
  <c r="P57" i="155" s="1"/>
  <c r="O47" i="155"/>
  <c r="P47" i="155"/>
  <c r="O61" i="155"/>
  <c r="P61" i="155"/>
  <c r="D54" i="155"/>
  <c r="O55" i="155"/>
  <c r="D52" i="155"/>
  <c r="P53" i="155" s="1"/>
  <c r="O53" i="155"/>
  <c r="D50" i="155"/>
  <c r="O51" i="155"/>
  <c r="P51" i="155"/>
  <c r="D32" i="155"/>
  <c r="P33" i="155"/>
  <c r="O33" i="155"/>
  <c r="G27" i="155"/>
  <c r="Q26" i="155" s="1"/>
  <c r="R26" i="155" s="1"/>
  <c r="D60" i="155"/>
  <c r="M61" i="155"/>
  <c r="N61" i="155"/>
  <c r="D46" i="155"/>
  <c r="D34" i="155"/>
  <c r="M47" i="155"/>
  <c r="C12" i="155"/>
  <c r="J23" i="155"/>
  <c r="H47" i="155"/>
  <c r="K31" i="155"/>
  <c r="H23" i="155"/>
  <c r="L31" i="155"/>
  <c r="G25" i="155"/>
  <c r="L37" i="155"/>
  <c r="E15" i="155"/>
  <c r="M37" i="155"/>
  <c r="J45" i="155"/>
  <c r="H35" i="155"/>
  <c r="M49" i="155"/>
  <c r="F15" i="155"/>
  <c r="K23" i="155"/>
  <c r="H31" i="155"/>
  <c r="K39" i="155"/>
  <c r="K47" i="155"/>
  <c r="H21" i="155"/>
  <c r="L23" i="155"/>
  <c r="J31" i="155"/>
  <c r="I37" i="155"/>
  <c r="L39" i="155"/>
  <c r="L47" i="155"/>
  <c r="L35" i="155"/>
  <c r="N53" i="155"/>
  <c r="I29" i="155"/>
  <c r="L43" i="155"/>
  <c r="L55" i="155"/>
  <c r="L29" i="155"/>
  <c r="H39" i="155"/>
  <c r="K41" i="155"/>
  <c r="J25" i="155"/>
  <c r="M29" i="155"/>
  <c r="J37" i="155"/>
  <c r="J39" i="155"/>
  <c r="I43" i="155"/>
  <c r="I47" i="155"/>
  <c r="I49" i="155"/>
  <c r="I25" i="155"/>
  <c r="I21" i="155"/>
  <c r="I35" i="155"/>
  <c r="M35" i="155"/>
  <c r="K45" i="155"/>
  <c r="F55" i="155"/>
  <c r="M55" i="155"/>
  <c r="F19" i="155"/>
  <c r="J35" i="155"/>
  <c r="H45" i="155"/>
  <c r="L45" i="155"/>
  <c r="G55" i="155"/>
  <c r="N55" i="155"/>
  <c r="G21" i="155"/>
  <c r="H25" i="155"/>
  <c r="H29" i="155"/>
  <c r="L33" i="155"/>
  <c r="K35" i="155"/>
  <c r="L41" i="155"/>
  <c r="I45" i="155"/>
  <c r="M45" i="155"/>
  <c r="M51" i="155"/>
  <c r="K55" i="155"/>
  <c r="G19" i="155"/>
  <c r="M33" i="155"/>
  <c r="N51" i="155"/>
  <c r="F17" i="155"/>
  <c r="H19" i="155"/>
  <c r="J29" i="155"/>
  <c r="N33" i="155"/>
  <c r="M41" i="155"/>
  <c r="M43" i="155"/>
  <c r="K51" i="155"/>
  <c r="G17" i="155"/>
  <c r="I23" i="155"/>
  <c r="K29" i="155"/>
  <c r="I31" i="155"/>
  <c r="K33" i="155"/>
  <c r="K37" i="155"/>
  <c r="I39" i="155"/>
  <c r="J41" i="155"/>
  <c r="H43" i="155"/>
  <c r="J47" i="155"/>
  <c r="N47" i="155"/>
  <c r="L51" i="155"/>
  <c r="P13" i="155" l="1"/>
  <c r="P64" i="155" s="1"/>
  <c r="O13" i="155"/>
  <c r="N13" i="155"/>
  <c r="M13" i="155"/>
  <c r="L13" i="155"/>
  <c r="K13" i="155"/>
  <c r="J13" i="155"/>
  <c r="I13" i="155"/>
  <c r="I64" i="155" s="1"/>
  <c r="H13" i="155"/>
  <c r="H64" i="155" s="1"/>
  <c r="G13" i="155"/>
  <c r="F13" i="155"/>
  <c r="E13" i="155"/>
  <c r="L57" i="155"/>
  <c r="D56" i="155"/>
  <c r="M57" i="155"/>
  <c r="M64" i="155" s="1"/>
  <c r="O57" i="155"/>
  <c r="O64" i="155" s="1"/>
  <c r="F57" i="155"/>
  <c r="N57" i="155"/>
  <c r="N64" i="155" s="1"/>
  <c r="E57" i="155"/>
  <c r="Q32" i="155"/>
  <c r="R32" i="155" s="1"/>
  <c r="C62" i="155"/>
  <c r="Q50" i="155"/>
  <c r="R50" i="155" s="1"/>
  <c r="Q52" i="155"/>
  <c r="R52" i="155" s="1"/>
  <c r="Q46" i="155"/>
  <c r="R46" i="155" s="1"/>
  <c r="Q60" i="155"/>
  <c r="R60" i="155" s="1"/>
  <c r="Q54" i="155"/>
  <c r="R54" i="155" s="1"/>
  <c r="G64" i="155"/>
  <c r="K64" i="155"/>
  <c r="J64" i="155"/>
  <c r="Q40" i="155"/>
  <c r="R40" i="155" s="1"/>
  <c r="Q48" i="155"/>
  <c r="R48" i="155" s="1"/>
  <c r="D12" i="155"/>
  <c r="Q16" i="155"/>
  <c r="R16" i="155" s="1"/>
  <c r="Q44" i="155"/>
  <c r="R44" i="155" s="1"/>
  <c r="Q42" i="155"/>
  <c r="R42" i="155" s="1"/>
  <c r="Q38" i="155"/>
  <c r="R38" i="155" s="1"/>
  <c r="Q36" i="155"/>
  <c r="R36" i="155" s="1"/>
  <c r="Q34" i="155"/>
  <c r="R34" i="155" s="1"/>
  <c r="Q30" i="155"/>
  <c r="R30" i="155" s="1"/>
  <c r="Q28" i="155"/>
  <c r="R28" i="155" s="1"/>
  <c r="Q24" i="155"/>
  <c r="R24" i="155" s="1"/>
  <c r="Q22" i="155"/>
  <c r="R22" i="155" s="1"/>
  <c r="Q20" i="155"/>
  <c r="R20" i="155" s="1"/>
  <c r="Q18" i="155"/>
  <c r="R18" i="155" s="1"/>
  <c r="Q14" i="155"/>
  <c r="R14" i="155" s="1"/>
  <c r="L64" i="155" l="1"/>
  <c r="E64" i="155"/>
  <c r="Q12" i="155"/>
  <c r="F64" i="155"/>
  <c r="E65" i="155"/>
  <c r="G65" i="155"/>
  <c r="F65" i="155"/>
  <c r="J65" i="155"/>
  <c r="P65" i="155"/>
  <c r="Q56" i="155"/>
  <c r="R56" i="155" s="1"/>
  <c r="O65" i="155"/>
  <c r="H65" i="155"/>
  <c r="K65" i="155"/>
  <c r="D62" i="155"/>
  <c r="L65" i="155"/>
  <c r="N65" i="155"/>
  <c r="M65" i="155"/>
  <c r="I65" i="155"/>
  <c r="E66" i="155" l="1"/>
  <c r="E67" i="155" s="1"/>
  <c r="Q61" i="155"/>
  <c r="R12" i="155"/>
  <c r="F66" i="155" l="1"/>
  <c r="F67" i="155" s="1"/>
  <c r="G66" i="155" l="1"/>
  <c r="G67" i="155" s="1"/>
  <c r="H66" i="155" l="1"/>
  <c r="H67" i="155" s="1"/>
  <c r="I66" i="155" l="1"/>
  <c r="I67" i="155" s="1"/>
  <c r="J66" i="155" l="1"/>
  <c r="J67" i="155" s="1"/>
  <c r="K66" i="155" l="1"/>
  <c r="K67" i="155" s="1"/>
  <c r="L66" i="155" l="1"/>
  <c r="L67" i="155" s="1"/>
  <c r="M66" i="155" l="1"/>
  <c r="N66" i="155" s="1"/>
  <c r="O66" i="155" s="1"/>
  <c r="M67" i="155" l="1"/>
  <c r="P66" i="155"/>
  <c r="P67" i="155" s="1"/>
  <c r="O67" i="155"/>
  <c r="N67" i="155"/>
</calcChain>
</file>

<file path=xl/sharedStrings.xml><?xml version="1.0" encoding="utf-8"?>
<sst xmlns="http://schemas.openxmlformats.org/spreadsheetml/2006/main" count="2432" uniqueCount="1289">
  <si>
    <t>C4623</t>
  </si>
  <si>
    <t>11.1</t>
  </si>
  <si>
    <t>11.4</t>
  </si>
  <si>
    <t>MERCADO</t>
  </si>
  <si>
    <t xml:space="preserve">PINTURA </t>
  </si>
  <si>
    <t>12.1</t>
  </si>
  <si>
    <t>12.2</t>
  </si>
  <si>
    <t>13.2</t>
  </si>
  <si>
    <t>14.1</t>
  </si>
  <si>
    <t>TUBULAÇÕES E CONEXÕES DE PVC RÍGIDO</t>
  </si>
  <si>
    <t>14.2</t>
  </si>
  <si>
    <t>DRENAGEM DE ÁGUAS PLUVIAIS</t>
  </si>
  <si>
    <t>ACESSÓRIOS</t>
  </si>
  <si>
    <t>17.1</t>
  </si>
  <si>
    <t xml:space="preserve">LOUÇAS E METAIS </t>
  </si>
  <si>
    <t>SISTEMA DE PROTEÇÃO CONTRA DESCARGAS ATMOSFÉRICAS (SPDA)</t>
  </si>
  <si>
    <t>20.1</t>
  </si>
  <si>
    <t>21.1</t>
  </si>
  <si>
    <t>SERVIÇOS FINAIS</t>
  </si>
  <si>
    <t>6.5</t>
  </si>
  <si>
    <t>VIDROS</t>
  </si>
  <si>
    <t>11.3</t>
  </si>
  <si>
    <t>13.1</t>
  </si>
  <si>
    <t>CENTRO DE DISTRIBUIÇÃO</t>
  </si>
  <si>
    <t>ELETRODUTOS E ACESSÓRIOS</t>
  </si>
  <si>
    <t xml:space="preserve">INSTALAÇÃO HIDRÁULICA </t>
  </si>
  <si>
    <t>TUBULAÇÕES E CONEXÕES DE PVC</t>
  </si>
  <si>
    <t xml:space="preserve">INSTALAÇÃO SANITÁRIA </t>
  </si>
  <si>
    <t>15.1</t>
  </si>
  <si>
    <t>15.2</t>
  </si>
  <si>
    <t>15.3</t>
  </si>
  <si>
    <t>15.5</t>
  </si>
  <si>
    <t>15.6</t>
  </si>
  <si>
    <t>15.7</t>
  </si>
  <si>
    <t>15.8</t>
  </si>
  <si>
    <t>15.9</t>
  </si>
  <si>
    <t>15.10</t>
  </si>
  <si>
    <t>17.2</t>
  </si>
  <si>
    <t>17.3</t>
  </si>
  <si>
    <t xml:space="preserve">Planilha Orçamentária </t>
  </si>
  <si>
    <t>ITEM</t>
  </si>
  <si>
    <t>CÓDIGO</t>
  </si>
  <si>
    <t>FONTE</t>
  </si>
  <si>
    <t>DESCRIÇÃO DOS SERVIÇOS</t>
  </si>
  <si>
    <t>QUANT.</t>
  </si>
  <si>
    <t>VALOR (R$)</t>
  </si>
  <si>
    <t>1.1</t>
  </si>
  <si>
    <t>un</t>
  </si>
  <si>
    <t>2.1</t>
  </si>
  <si>
    <t>3.1</t>
  </si>
  <si>
    <t>m³</t>
  </si>
  <si>
    <t>4.1</t>
  </si>
  <si>
    <t>m²</t>
  </si>
  <si>
    <t>4.2</t>
  </si>
  <si>
    <t>4.3</t>
  </si>
  <si>
    <t>5.1</t>
  </si>
  <si>
    <t>5.2</t>
  </si>
  <si>
    <t>kg</t>
  </si>
  <si>
    <t>6.1</t>
  </si>
  <si>
    <t>m</t>
  </si>
  <si>
    <t>3.2</t>
  </si>
  <si>
    <t>7.1</t>
  </si>
  <si>
    <t>7.2</t>
  </si>
  <si>
    <t>8.1</t>
  </si>
  <si>
    <t xml:space="preserve"> m²</t>
  </si>
  <si>
    <t>SEINFRA</t>
  </si>
  <si>
    <t>2.2</t>
  </si>
  <si>
    <t>2.3</t>
  </si>
  <si>
    <t xml:space="preserve">SUPERESTRUTURA </t>
  </si>
  <si>
    <t>ELEMENTOS VAZADOS</t>
  </si>
  <si>
    <t>ALVENARIA DE VEDAÇÃO</t>
  </si>
  <si>
    <t xml:space="preserve">ESQUADRIAS </t>
  </si>
  <si>
    <t>6.2</t>
  </si>
  <si>
    <t>9.1</t>
  </si>
  <si>
    <t>9.3</t>
  </si>
  <si>
    <t>9.4</t>
  </si>
  <si>
    <t>9.6</t>
  </si>
  <si>
    <t>10.1</t>
  </si>
  <si>
    <t>10.2</t>
  </si>
  <si>
    <t>CONCRETO ARMADO - PILARES</t>
  </si>
  <si>
    <t>CONCRETO ARMADO - VIGAS</t>
  </si>
  <si>
    <t>PORTAS DE MADEIRA</t>
  </si>
  <si>
    <t>Torneira para lavatório de mesa bica baixa Izy, código 1193.C37, Deca ou equivalente</t>
  </si>
  <si>
    <t>4.4</t>
  </si>
  <si>
    <t>6.3</t>
  </si>
  <si>
    <t>6.4</t>
  </si>
  <si>
    <t>20.2</t>
  </si>
  <si>
    <t>20.3</t>
  </si>
  <si>
    <t>20.4</t>
  </si>
  <si>
    <t>20.5</t>
  </si>
  <si>
    <t>21.2</t>
  </si>
  <si>
    <t>21.3</t>
  </si>
  <si>
    <t>6.6</t>
  </si>
  <si>
    <t>7.5</t>
  </si>
  <si>
    <t>22.1</t>
  </si>
  <si>
    <t>22.2</t>
  </si>
  <si>
    <t>PAVIMENTAÇÃO EXTERNA</t>
  </si>
  <si>
    <t>22.3</t>
  </si>
  <si>
    <t>23.1</t>
  </si>
  <si>
    <t>24.1</t>
  </si>
  <si>
    <t>17.4</t>
  </si>
  <si>
    <t>17.5</t>
  </si>
  <si>
    <t>17.6</t>
  </si>
  <si>
    <t>7.4</t>
  </si>
  <si>
    <t>FERRAGENS E ACESSÓRIOS</t>
  </si>
  <si>
    <t>22.4</t>
  </si>
  <si>
    <t xml:space="preserve">2 - Este orçamento de projeto básico está  em conformidade com o disposto na Resolução do CONFEA nº 361 de 10 de dezembro de 1991, alínea f. </t>
  </si>
  <si>
    <t>3 - Após a elaboração da nova planilha orçamentária, baseada no projeto executivo, a ART correspondente deverá ser emitida.</t>
  </si>
  <si>
    <t>74209/1</t>
  </si>
  <si>
    <t>FUNDAÇÕES</t>
  </si>
  <si>
    <t>SISTEMA DE VEDAÇÃO VERTICAL INTERNO E EXTERNO (PAREDES)</t>
  </si>
  <si>
    <t xml:space="preserve">SISTEMAS DE COBERTURA </t>
  </si>
  <si>
    <t>REVESTIMENTOS INTERNOS E EXTERNOS</t>
  </si>
  <si>
    <t>SERVIÇOS COMPLEMENTARES</t>
  </si>
  <si>
    <t>SISTEMA DE PROTEÇÃO CONTRA INCÊNDIO</t>
  </si>
  <si>
    <t>3.3</t>
  </si>
  <si>
    <t>3.4</t>
  </si>
  <si>
    <t>4.5</t>
  </si>
  <si>
    <t>5.3</t>
  </si>
  <si>
    <t>3.5</t>
  </si>
  <si>
    <t>11.5</t>
  </si>
  <si>
    <t>11.6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</si>
  <si>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</si>
  <si>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</si>
  <si>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</si>
  <si>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</si>
  <si>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</si>
  <si>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</si>
  <si>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</si>
  <si>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</si>
  <si>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</si>
  <si>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</si>
  <si>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</si>
  <si>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</si>
  <si>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16.1</t>
  </si>
  <si>
    <t>16.2</t>
  </si>
  <si>
    <t>16.3</t>
  </si>
  <si>
    <t>16.4</t>
  </si>
  <si>
    <t>16.5</t>
  </si>
  <si>
    <t>16.6</t>
  </si>
  <si>
    <t>16.8</t>
  </si>
  <si>
    <t>17.7</t>
  </si>
  <si>
    <t>18.1</t>
  </si>
  <si>
    <t>18.2</t>
  </si>
  <si>
    <t>18.3</t>
  </si>
  <si>
    <t>18.4</t>
  </si>
  <si>
    <t>18.5</t>
  </si>
  <si>
    <t>18.6</t>
  </si>
  <si>
    <t>INSTALAÇÕES DE CLIMATIZAÇÃO</t>
  </si>
  <si>
    <t>23.2</t>
  </si>
  <si>
    <t>C2910</t>
  </si>
  <si>
    <t>C1869</t>
  </si>
  <si>
    <t>C0544</t>
  </si>
  <si>
    <t>C4394</t>
  </si>
  <si>
    <t>C2045</t>
  </si>
  <si>
    <t>C0864</t>
  </si>
  <si>
    <t>C4642</t>
  </si>
  <si>
    <t/>
  </si>
  <si>
    <t>DISJUNTORES</t>
  </si>
  <si>
    <t>15.4</t>
  </si>
  <si>
    <t>C4065</t>
  </si>
  <si>
    <t>C1207</t>
  </si>
  <si>
    <t>19.2</t>
  </si>
  <si>
    <t>C0361</t>
  </si>
  <si>
    <t>14.17</t>
  </si>
  <si>
    <t>14.18</t>
  </si>
  <si>
    <t>C4624</t>
  </si>
  <si>
    <t>14.19</t>
  </si>
  <si>
    <t>16.9</t>
  </si>
  <si>
    <t>16.10</t>
  </si>
  <si>
    <t>16.11</t>
  </si>
  <si>
    <t>C2290</t>
  </si>
  <si>
    <t>9.2</t>
  </si>
  <si>
    <t>9.5</t>
  </si>
  <si>
    <t xml:space="preserve">IMPERMEABILIZAÇÃO </t>
  </si>
  <si>
    <t>C2284</t>
  </si>
  <si>
    <t>C2285</t>
  </si>
  <si>
    <t>7.3</t>
  </si>
  <si>
    <t>7.6</t>
  </si>
  <si>
    <t>6.7</t>
  </si>
  <si>
    <t>11.2</t>
  </si>
  <si>
    <t>Registro de gaveta com canopla cromada 3/4", fornecimento e instalação</t>
  </si>
  <si>
    <t>Registro de pressão com canopla cromada 3/4", fornecimento e instalação</t>
  </si>
  <si>
    <t>14.3</t>
  </si>
  <si>
    <t>14.4</t>
  </si>
  <si>
    <t>14.20</t>
  </si>
  <si>
    <t>14.21</t>
  </si>
  <si>
    <t>14.22</t>
  </si>
  <si>
    <t>C3478</t>
  </si>
  <si>
    <t>SISTEMAS DE PISOS INTERNOS E EXTERNOS (PAVIMENTAÇÃO)</t>
  </si>
  <si>
    <t>C1520</t>
  </si>
  <si>
    <t>C4409</t>
  </si>
  <si>
    <t>% ITEM</t>
  </si>
  <si>
    <t xml:space="preserve">FUNDAÇÕES </t>
  </si>
  <si>
    <t>SISTEMA DE PROTEÇÃO CONTRA DESC. ATMOSFÉRICAS (SPDA)</t>
  </si>
  <si>
    <t>Valores totais</t>
  </si>
  <si>
    <t>2.1.1</t>
  </si>
  <si>
    <t>2.1.2</t>
  </si>
  <si>
    <t>2.1.3</t>
  </si>
  <si>
    <t>2.1.4</t>
  </si>
  <si>
    <t>2.2.1</t>
  </si>
  <si>
    <t>2.2.2</t>
  </si>
  <si>
    <t>2.2.3</t>
  </si>
  <si>
    <t>2.3.1</t>
  </si>
  <si>
    <t>2.3.2</t>
  </si>
  <si>
    <t>2.3.3</t>
  </si>
  <si>
    <t>3.1.1</t>
  </si>
  <si>
    <t>3.1.2</t>
  </si>
  <si>
    <t>3.1.3</t>
  </si>
  <si>
    <t>3.1.4</t>
  </si>
  <si>
    <t>3.1.5</t>
  </si>
  <si>
    <t>3.1.6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</si>
  <si>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</si>
  <si>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</si>
  <si>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</si>
  <si>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</si>
  <si>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</si>
  <si>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</si>
  <si>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</si>
  <si>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</si>
  <si>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</si>
  <si>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3.3.3</t>
  </si>
  <si>
    <t>3.3.4</t>
  </si>
  <si>
    <t>3.4.1</t>
  </si>
  <si>
    <t>3.4.2</t>
  </si>
  <si>
    <t>3.4.3</t>
  </si>
  <si>
    <t>3.4.4</t>
  </si>
  <si>
    <t>3.5.1</t>
  </si>
  <si>
    <t>3.5.2</t>
  </si>
  <si>
    <t>4.1.1</t>
  </si>
  <si>
    <t>4.1.2</t>
  </si>
  <si>
    <t>4.1.3</t>
  </si>
  <si>
    <t>4.1.4</t>
  </si>
  <si>
    <t>4.2.1</t>
  </si>
  <si>
    <t>4.2.2</t>
  </si>
  <si>
    <t>4.2.3</t>
  </si>
  <si>
    <t>4.3.1</t>
  </si>
  <si>
    <t>4.4.1</t>
  </si>
  <si>
    <t>4.4.2</t>
  </si>
  <si>
    <t>4.4.3</t>
  </si>
  <si>
    <t>4.4.4</t>
  </si>
  <si>
    <t>4.5.1</t>
  </si>
  <si>
    <t>4.5.2</t>
  </si>
  <si>
    <t>4.5.3</t>
  </si>
  <si>
    <t>4.5.4</t>
  </si>
  <si>
    <t>4.5.5</t>
  </si>
  <si>
    <t>4.5.6</t>
  </si>
  <si>
    <t>5.1.1</t>
  </si>
  <si>
    <t>5.2.1</t>
  </si>
  <si>
    <t>5.2.2</t>
  </si>
  <si>
    <t>5.3.1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</si>
  <si>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</si>
  <si>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</si>
  <si>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</si>
  <si>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</si>
  <si>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</si>
  <si>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</si>
  <si>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</si>
  <si>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</si>
  <si>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</si>
  <si>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</si>
  <si>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</si>
  <si>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</si>
  <si>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</si>
  <si>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</si>
  <si>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</si>
  <si>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</si>
  <si>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</si>
  <si>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</si>
  <si>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</si>
  <si>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</si>
  <si>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</si>
  <si>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</si>
  <si>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</si>
  <si>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</si>
  <si>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</si>
  <si>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</si>
  <si>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</si>
  <si>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</si>
  <si>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</si>
  <si>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</si>
  <si>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6.5.12</t>
  </si>
  <si>
    <t>6.5.13</t>
  </si>
  <si>
    <t>6.5.14</t>
  </si>
  <si>
    <t>6.5.15</t>
  </si>
  <si>
    <t>6.5.16</t>
  </si>
  <si>
    <t>6.5.17</t>
  </si>
  <si>
    <t>6.6.1</t>
  </si>
  <si>
    <t>6.6.2</t>
  </si>
  <si>
    <t>6.6.3</t>
  </si>
  <si>
    <t>6.6.4</t>
  </si>
  <si>
    <t>6.6.5</t>
  </si>
  <si>
    <t>6.7.1</t>
  </si>
  <si>
    <t>6.7.2</t>
  </si>
  <si>
    <t>6.7.3</t>
  </si>
  <si>
    <t>6.7.4</t>
  </si>
  <si>
    <t>8.2</t>
  </si>
  <si>
    <t>C4495</t>
  </si>
  <si>
    <t>10.1.1</t>
  </si>
  <si>
    <t>10.1.2</t>
  </si>
  <si>
    <t>10.1.3</t>
  </si>
  <si>
    <t>10.1.4</t>
  </si>
  <si>
    <t>10.1.5</t>
  </si>
  <si>
    <t>10.1.6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</si>
  <si>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</si>
  <si>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</si>
  <si>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</si>
  <si>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</si>
  <si>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</si>
  <si>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</si>
  <si>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</si>
  <si>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</si>
  <si>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12.1.1</t>
  </si>
  <si>
    <t>12.1.2</t>
  </si>
  <si>
    <t>12.2.1</t>
  </si>
  <si>
    <t>12.2.2</t>
  </si>
  <si>
    <t>12.2.3</t>
  </si>
  <si>
    <t>12.2.4</t>
  </si>
  <si>
    <t>13.1.1</t>
  </si>
  <si>
    <t>13.1.2</t>
  </si>
  <si>
    <t>13.1.3</t>
  </si>
  <si>
    <t>13.1.4</t>
  </si>
  <si>
    <t>13.1.5</t>
  </si>
  <si>
    <t>13.2.1</t>
  </si>
  <si>
    <t>13.2.2</t>
  </si>
  <si>
    <t>C4480</t>
  </si>
  <si>
    <t>C4505</t>
  </si>
  <si>
    <t>C0513</t>
  </si>
  <si>
    <t>C0497</t>
  </si>
  <si>
    <t>C0492</t>
  </si>
  <si>
    <t>C0490</t>
  </si>
  <si>
    <t>C0503</t>
  </si>
  <si>
    <t>C0501</t>
  </si>
  <si>
    <t>C0498</t>
  </si>
  <si>
    <t>C0500</t>
  </si>
  <si>
    <t>C0504</t>
  </si>
  <si>
    <t>C0505</t>
  </si>
  <si>
    <t>C0508</t>
  </si>
  <si>
    <t>C4670</t>
  </si>
  <si>
    <t>C4385</t>
  </si>
  <si>
    <t>C2507</t>
  </si>
  <si>
    <t>18.1.1</t>
  </si>
  <si>
    <t>18.1.2</t>
  </si>
  <si>
    <t>18.1.3</t>
  </si>
  <si>
    <t>18.1.4</t>
  </si>
  <si>
    <t>18.2.1</t>
  </si>
  <si>
    <t>18.2.2</t>
  </si>
  <si>
    <t>18.2.3</t>
  </si>
  <si>
    <t>18.2.4</t>
  </si>
  <si>
    <t>18.2.5</t>
  </si>
  <si>
    <t>18.2.6</t>
  </si>
  <si>
    <t>18.2.7</t>
  </si>
  <si>
    <t>18.3.1</t>
  </si>
  <si>
    <t>18.3.2</t>
  </si>
  <si>
    <t>18.3.3</t>
  </si>
  <si>
    <t>18.3.4</t>
  </si>
  <si>
    <t>18.3.5</t>
  </si>
  <si>
    <t>18.3.6</t>
  </si>
  <si>
    <t>18.3.7</t>
  </si>
  <si>
    <t>18.3.8</t>
  </si>
  <si>
    <t>C1158</t>
  </si>
  <si>
    <t>18.3.9</t>
  </si>
  <si>
    <t>18.3.10</t>
  </si>
  <si>
    <t>C1154</t>
  </si>
  <si>
    <t>18.4.1</t>
  </si>
  <si>
    <t>18.4.2</t>
  </si>
  <si>
    <t>18.4.3</t>
  </si>
  <si>
    <t>18.4.4</t>
  </si>
  <si>
    <t>18.4.5</t>
  </si>
  <si>
    <t>18.4.6</t>
  </si>
  <si>
    <t>18.4.7</t>
  </si>
  <si>
    <t>18.4.8</t>
  </si>
  <si>
    <t>18.4.9</t>
  </si>
  <si>
    <t>18.5.1</t>
  </si>
  <si>
    <t>18.6.1</t>
  </si>
  <si>
    <t>18.6.2</t>
  </si>
  <si>
    <t>18.6.3</t>
  </si>
  <si>
    <t>18.6.4</t>
  </si>
  <si>
    <t>18.6.5</t>
  </si>
  <si>
    <t>18.6.6</t>
  </si>
  <si>
    <t>18.6.7</t>
  </si>
  <si>
    <t>18.6.8</t>
  </si>
  <si>
    <t>18.6.9</t>
  </si>
  <si>
    <t>18.6.10</t>
  </si>
  <si>
    <t>18.6.11</t>
  </si>
  <si>
    <t>18.6.12</t>
  </si>
  <si>
    <t>18.6.13</t>
  </si>
  <si>
    <t>18.6.14</t>
  </si>
  <si>
    <t>18.6.15</t>
  </si>
  <si>
    <t>18.6.16</t>
  </si>
  <si>
    <t>18.6.17</t>
  </si>
  <si>
    <t>18.6.18</t>
  </si>
  <si>
    <t>C3424</t>
  </si>
  <si>
    <t>C4533</t>
  </si>
  <si>
    <t>C4530</t>
  </si>
  <si>
    <t>C4531</t>
  </si>
  <si>
    <t>C4107</t>
  </si>
  <si>
    <t>C4540</t>
  </si>
  <si>
    <t>C4412</t>
  </si>
  <si>
    <t>C1661</t>
  </si>
  <si>
    <t>C1638</t>
  </si>
  <si>
    <t>C4042</t>
  </si>
  <si>
    <t>C4567</t>
  </si>
  <si>
    <t>C4568</t>
  </si>
  <si>
    <t>C3768</t>
  </si>
  <si>
    <t>C4526</t>
  </si>
  <si>
    <t>C4562</t>
  </si>
  <si>
    <t>19.1</t>
  </si>
  <si>
    <t>C1208</t>
  </si>
  <si>
    <t>19.3</t>
  </si>
  <si>
    <t>19.4</t>
  </si>
  <si>
    <t>20.1.1</t>
  </si>
  <si>
    <t>20.2.1</t>
  </si>
  <si>
    <t>20.2.2</t>
  </si>
  <si>
    <t>20.2.3</t>
  </si>
  <si>
    <t>20.3.1</t>
  </si>
  <si>
    <t>20.3.2</t>
  </si>
  <si>
    <t>20.3.3</t>
  </si>
  <si>
    <t>20.4.1</t>
  </si>
  <si>
    <t>20.5.1</t>
  </si>
  <si>
    <t>23.1.1</t>
  </si>
  <si>
    <t>23.1.2</t>
  </si>
  <si>
    <t>23.1.3</t>
  </si>
  <si>
    <t>23.1.4</t>
  </si>
  <si>
    <t>23.1.5</t>
  </si>
  <si>
    <t>23.1.6</t>
  </si>
  <si>
    <t>23.1.7</t>
  </si>
  <si>
    <t>23.1.8</t>
  </si>
  <si>
    <t>23.2.1</t>
  </si>
  <si>
    <t>23.2.2</t>
  </si>
  <si>
    <t>24.2</t>
  </si>
  <si>
    <t>C4622</t>
  </si>
  <si>
    <t>C4649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</si>
  <si>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</si>
  <si>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</si>
  <si>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</si>
  <si>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</si>
  <si>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</si>
  <si>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</si>
  <si>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</si>
  <si>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</si>
  <si>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</si>
  <si>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12.1.13</t>
  </si>
  <si>
    <t>12.1.14</t>
  </si>
  <si>
    <t>12.1.15</t>
  </si>
  <si>
    <t>12.1.16</t>
  </si>
  <si>
    <t>12.1.17</t>
  </si>
  <si>
    <t>12.1.18</t>
  </si>
  <si>
    <t>12.1.19</t>
  </si>
  <si>
    <t>12.1.20</t>
  </si>
  <si>
    <t>12.1.12</t>
  </si>
  <si>
    <t>12.1.21</t>
  </si>
  <si>
    <t>PAVIMENTAÇÃO INTERNA</t>
  </si>
  <si>
    <t>9.7</t>
  </si>
  <si>
    <t>9.8</t>
  </si>
  <si>
    <t>4.2.4</t>
  </si>
  <si>
    <t>12.1.22</t>
  </si>
  <si>
    <t>12.1.23</t>
  </si>
  <si>
    <t>12.1.24</t>
  </si>
  <si>
    <t>14.23</t>
  </si>
  <si>
    <t>12.1.25</t>
  </si>
  <si>
    <t>12.1.26</t>
  </si>
  <si>
    <t>12.1.27</t>
  </si>
  <si>
    <t>Registro de gaveta com canopla cromada 1", fornecimento e instalação</t>
  </si>
  <si>
    <t>9.9</t>
  </si>
  <si>
    <t>9.10</t>
  </si>
  <si>
    <t>15.11</t>
  </si>
  <si>
    <t>Cabide metálico Izy, código 2060.C37, Deca ou equivalente</t>
  </si>
  <si>
    <t>11.7</t>
  </si>
  <si>
    <t>11.8</t>
  </si>
  <si>
    <t>21.4</t>
  </si>
  <si>
    <t>21.5</t>
  </si>
  <si>
    <t>3.1.7</t>
  </si>
  <si>
    <t>CPU</t>
  </si>
  <si>
    <t>UN.</t>
  </si>
  <si>
    <t>MINISTÉRIO DA EDUCAÇÃO</t>
  </si>
  <si>
    <t>BDI :</t>
  </si>
  <si>
    <t>Pintura em látex acrílico sobre paredes internas e externas, 2 demãos</t>
  </si>
  <si>
    <t>Pintura em látex PVA sobre teto, 2 demãos</t>
  </si>
  <si>
    <t>Pintura epóxi à base de água para área molhadas, 2 demãos</t>
  </si>
  <si>
    <t>Pingadeira ou chapim em concreto aparente desempenado</t>
  </si>
  <si>
    <t>SISTEMAS DE COBERTURA</t>
  </si>
  <si>
    <t>SISTEMA DE VEDAÇÃO VERTICAL</t>
  </si>
  <si>
    <t>GERAIS</t>
  </si>
  <si>
    <t>Impermeabilização com tinta betuminosa em fundações (vigas baldrames)</t>
  </si>
  <si>
    <t>REVESTIMENTOS INTERNO E EXTERNO</t>
  </si>
  <si>
    <t>SISTEMAS DE PISOS</t>
  </si>
  <si>
    <t>PINTURAS E ACABAMENTOS</t>
  </si>
  <si>
    <t>LOUÇAS, ACESSÓRIOS E METAIS</t>
  </si>
  <si>
    <t>INSTALAÇÃO ELÉTRICA - 220V</t>
  </si>
  <si>
    <t>20.1.2</t>
  </si>
  <si>
    <t>20.1.3</t>
  </si>
  <si>
    <t>20.1.4</t>
  </si>
  <si>
    <t>20.1.5</t>
  </si>
  <si>
    <t>Sondagem do terreno (mínimo de 2 furos com 7m de profundidade para até 200m²)</t>
  </si>
  <si>
    <t>PREÇO (R$)</t>
  </si>
  <si>
    <t>4.1.5</t>
  </si>
  <si>
    <t>4.2.5</t>
  </si>
  <si>
    <t>4.2.6</t>
  </si>
  <si>
    <t>Placa de inauguração em chapa de aço galvanizado 0,47x0,57m</t>
  </si>
  <si>
    <t>Edificação principal do Proinfância 1</t>
  </si>
  <si>
    <t>EDIFICAÇÃO</t>
  </si>
  <si>
    <t>Aterro apiloado em camadas de 0,20 m com material argilo - arenoso (entre baldrames)</t>
  </si>
  <si>
    <t>MURETA E ABRIGO GÁS</t>
  </si>
  <si>
    <t>CASTELO D'ÁGUA</t>
  </si>
  <si>
    <t>CONCRETO ARMADO PARA FUNDAÇÕES - VIGAS BALDRAMES</t>
  </si>
  <si>
    <t>FUNDAÇÃO DO CASTELO D'ÁGUA</t>
  </si>
  <si>
    <t>3.3.5</t>
  </si>
  <si>
    <t>3.3.6</t>
  </si>
  <si>
    <t>3.3.7</t>
  </si>
  <si>
    <t>ABRIGO DE GÁS - BLOCOS</t>
  </si>
  <si>
    <t>3.4.6</t>
  </si>
  <si>
    <t>3.5.4</t>
  </si>
  <si>
    <t>CONCRETO ARMADO PARA VERGAS</t>
  </si>
  <si>
    <t>CONCRETO ARMADO - MURETA - PILARES</t>
  </si>
  <si>
    <t>CONCRETO ARMADO -CASA DE GÁS - PILARES, VIGAS E LAJE</t>
  </si>
  <si>
    <t>5.2.3</t>
  </si>
  <si>
    <t>5.2.4</t>
  </si>
  <si>
    <t>5.2.5</t>
  </si>
  <si>
    <t>Porta de compesando de madeira - PM6 - 60x100, folha lisa revestida com laminado melamínico, incluso ferragens, conforme projeto de esquadrias</t>
  </si>
  <si>
    <t>Chapa metalica (alumínio) 0,80m x 0,4m, e= 1mm para as portas - fornecimento e instalação</t>
  </si>
  <si>
    <t>PORTAS EM ALUMÍNIO</t>
  </si>
  <si>
    <t>Porta de abrir - PA6 - 120x185 - veneziana- conforme projeto de esquadrias, inclusive ferragens</t>
  </si>
  <si>
    <t>Porta de abrir - PA7 - 160+90x210 - veneziana- conforme projeto de esquadrias, inclusive ferragens</t>
  </si>
  <si>
    <t>PORTAS DE VIDRO - PV</t>
  </si>
  <si>
    <t xml:space="preserve">Porta de Vidro temperado - PV1 - 175x230, com ferragens, conforme projeto de esquadrias </t>
  </si>
  <si>
    <t xml:space="preserve">Porta de Vidro temperado - PV2 - 175x230, de abir,com ferragens, conforme projeto de esquadrias </t>
  </si>
  <si>
    <t xml:space="preserve">JANELAS DE ALUMÍNIO - JA </t>
  </si>
  <si>
    <t>Janela de Alumínio - JA-01, 70x125, completa conforme projeto de esquadrias - Guilhotina</t>
  </si>
  <si>
    <t>Janela de Alumínio - JA-02, 110x145, completa conforme projeto de esquadrias - Guilhotina</t>
  </si>
  <si>
    <t>Janela de Alumínio - JA-04, 140x145, completa conforme projeto de esquadrias - Guilhotina</t>
  </si>
  <si>
    <t>Janela de Alumínio - JA-06, 210x50, completa conforme projeto de esquadrias - Maxim-ar - incluso vidro liso incolor, espessura 6mm</t>
  </si>
  <si>
    <t>Janela de Alumínio - JA-07, 210x75, completa conforme projeto de esquadrias - Maxim-ar - incluso vidro liso incolor, espessura 6mm</t>
  </si>
  <si>
    <t>Janela de Alumínio - JA-08, 210x100, completa conforme projeto de esquadrias - Maxim-ar - incluso vidro liso incolor, espessura 6mm</t>
  </si>
  <si>
    <t>Janela de Alumínio - JA-09, 210x150, completa conforme projeto de esquadrias - Maxim-ar - incluso vidro liso incolor, espessura 6mm</t>
  </si>
  <si>
    <t>Janela de Alumínio - JA-10, 140x150, completa conforme projeto de esquadrias - Maxim-ar - incluso vidro liso incolor, espessura 6mm</t>
  </si>
  <si>
    <t>Janela de Alumínio - JA-11, 140x75, completa conforme projeto de esquadrias - Maxim-ar - incluso vidro liso incolor, espessura 6mm</t>
  </si>
  <si>
    <t>Janela de Alumínio - JA-12, 420x50, completa conforme projeto de esquadrias - Maxim-ar - incluso vidro liso incolor, espessura 6mm</t>
  </si>
  <si>
    <t>Janela de Alumínio - JA-13, 420x150, completa conforme projeto de esquadrias - Maxim-ar - incluso vidro liso incolor, espessura 6mm</t>
  </si>
  <si>
    <t>Janela de Alumínio - JA-14, 560x100, completa conforme projeto de esquadrias - Maxim-ar - incluso vidro liso incolor, espessura 6mm</t>
  </si>
  <si>
    <t>Janela de Alumínio - JA-15, 560x150, completa conforme projeto de esquadrias - Maxim-ar -incluso vidro liso incolor, espessura 6mm</t>
  </si>
  <si>
    <t>Tela de nylon de proteção- fixada na esquadria</t>
  </si>
  <si>
    <t>Box em vidro temperado incolor, 10mm, com altura de 1,80m</t>
  </si>
  <si>
    <t>Divisória em vidro temperado, jateado, 10mm com porta de correr</t>
  </si>
  <si>
    <t>Espelho cristal esp. 4mm sem moldura de madeira</t>
  </si>
  <si>
    <t>ESQUADRIA - GRADIL METÁLICO</t>
  </si>
  <si>
    <t>Gradil metalico e tela de aço galvanizado , inclusive pintura - fornecimento e instalação (GR1, GR2, GR3, GR4)</t>
  </si>
  <si>
    <t>Portão de abrir em chapa de aço perfurada, inclusive pintura - fornecimento e instalação (PF1 e PF2)</t>
  </si>
  <si>
    <t>Fechamento com chapa de aço perfurada, inclusive perfis metálicos para suporte e pintura - fornecimento e instalação</t>
  </si>
  <si>
    <t>Portão de abrir com gradil metálico e tela de aço galvanizado, inclusive pintura - fornecimento e instalação</t>
  </si>
  <si>
    <t>Telha Sanduiche metalica com preenchimento em PIR</t>
  </si>
  <si>
    <t>Calha em chapa metalica Nº 22 desenvolvimento de 63 cm</t>
  </si>
  <si>
    <t>Rufo em chapa de aço galvanizado nr. 24, desenvolvimento 73 cm</t>
  </si>
  <si>
    <t>Rufo em chapa de aço galvanizado nr. 24, desenvolvimento 39 cm</t>
  </si>
  <si>
    <t>Rufo em chapa de aço galvanizado nr. 24, desenvolvimento 32 cm</t>
  </si>
  <si>
    <t>Chapisco de aderência em paredes internas, externas, vigas, platibanda e calhas</t>
  </si>
  <si>
    <t xml:space="preserve">Emboço para paredes internas traço 1:2:9 - preparo manual - espessura 2,0 cm </t>
  </si>
  <si>
    <t xml:space="preserve">Emboço paulista para paredes externas traço 1:2:9 - preparo manual - espessura 2,5 cm </t>
  </si>
  <si>
    <t>Reboco para paredes internas, externas, pórticos, vigas, traço 1:4,5  - espessura 0,5 cm</t>
  </si>
  <si>
    <t>Revestimento cerâmico de paredes PEI IV- cerâmica 30 x 40 cm - incl. rejunte - conforme projeto - branca</t>
  </si>
  <si>
    <t>Revestimento cerâmico de paredes PEI IV - cerâmica 10 x 10 cm - incl. rejunte - conforme projeto - azul</t>
  </si>
  <si>
    <t>Revestimento cerâmico de paredes PEI IV - cerâmica 10 x 10 cm - incl. rejunte - conforme projeto - branco</t>
  </si>
  <si>
    <t>Revestimento cerâmico de paredes PEI IV - cerâmica 10 x 10 cm - incl. rejunte - conforme projeto - amarelo</t>
  </si>
  <si>
    <t>Roda meio em madeira (largura=10cm)</t>
  </si>
  <si>
    <t>9.11</t>
  </si>
  <si>
    <t>Forro de gesso acartonado estruturado - montagem e instalação</t>
  </si>
  <si>
    <t>Forro em fibra mineral removível (1250x625x16mm) apoiado sobre perfil metálico "T" invertido 24mm</t>
  </si>
  <si>
    <t>Piso cimentado desempenado com acabamento liso e=10,0cm com junta plastica acabada 1,2m - solários, varandas e pátio coberto</t>
  </si>
  <si>
    <t>Pintura de base epoxi sobre piso</t>
  </si>
  <si>
    <t xml:space="preserve">Piso cerâmico antiderrapante PEI V - 40 x 40 cm - incl. rejunte - conforme projeto </t>
  </si>
  <si>
    <t xml:space="preserve">Piso cerâmico antiderrapante PEI V - 60 x 60 cm - incl. rejunte - conforme projeto </t>
  </si>
  <si>
    <t>Piso vinílico em manta e=2,0mm</t>
  </si>
  <si>
    <t>10.1.8</t>
  </si>
  <si>
    <t>Piso podotátil de alerta em borracha integrado 30x30cm, assentamento com argamassa (fornecimento e assentamento)</t>
  </si>
  <si>
    <t>10.1.9</t>
  </si>
  <si>
    <t>Piso podotátil direcional em borracha integrado 30x30cm, assentamento com argamassa (fornecimento e assentamento)</t>
  </si>
  <si>
    <t>10.1.10</t>
  </si>
  <si>
    <t xml:space="preserve">Soleira em granito cinza andorinha, L=15cm, E=2cm </t>
  </si>
  <si>
    <t>10.1.11</t>
  </si>
  <si>
    <t xml:space="preserve">Soleira em granito cinza andorinha, L=30cm, E=2cm </t>
  </si>
  <si>
    <t>10.1.12</t>
  </si>
  <si>
    <t>Rampa de acesso em concreto não estrutural</t>
  </si>
  <si>
    <t>Piso tátil de alerta em placas pré-moldadas - 5MPa</t>
  </si>
  <si>
    <t>Piso tátil direcional em placas pré-moldadas - 5MPa</t>
  </si>
  <si>
    <t>Colchão de areia e=36cm</t>
  </si>
  <si>
    <t>Grama batatais em placas</t>
  </si>
  <si>
    <t>Emassamento de forro com massa corrida PVA</t>
  </si>
  <si>
    <t>Pintura em esmalte sintético 02 demãos em esquadrias de madeira</t>
  </si>
  <si>
    <t>Pintura em esmalte sintético 02 demãos em rodameio de madeira</t>
  </si>
  <si>
    <t>Tubo PVC soldável Ø 110mm, fornecimento e instalação</t>
  </si>
  <si>
    <t>Adaptador soldavel com flange livre para caixa d'agua - 100mm - 4", fornecimento e instalação</t>
  </si>
  <si>
    <t>Adaptador soldavel com flange livre para caixa d'agua - 85mm - 3", fornecimento e instalação</t>
  </si>
  <si>
    <t>Adaptador soldavel com flange livre para caixa d'agua - 20mm - 1/2", fornecimento e instalação</t>
  </si>
  <si>
    <t>Adaptador sol. curto com bolsa-rosca para registro - 110mm - 4", fornecimento e instalação</t>
  </si>
  <si>
    <t>Bucha de redução sold. curta 32mm - 25mm, fornecimento e instalação</t>
  </si>
  <si>
    <t>Bucha de redução sold. curta 60mm - 50mm, fornecimento e instalação</t>
  </si>
  <si>
    <t>Bucha de redução sold. curta 75mm - 60mm, fornecimento e instalação</t>
  </si>
  <si>
    <t>Bucha de redução sold. curta 85mm - 75mm, fornecimento e instalação</t>
  </si>
  <si>
    <t>Bucha de redução sold. curta 110mm - 85mm, fornecimento e instalação</t>
  </si>
  <si>
    <t>Bucha de redução sold. longa 50mm-25mm, fornecimento e instalação</t>
  </si>
  <si>
    <t>Bucha de redução sold. longa 50mm-32mm, fornecimento e instalação</t>
  </si>
  <si>
    <t>Bucha de redução sold. longa 60mm-25mm, fornecimento e instalação</t>
  </si>
  <si>
    <t>Bucha de redução sold. longa 75mm-50mm, fornecimento e instalação</t>
  </si>
  <si>
    <t>Bucha de redução sold. longa 85mm-60mm, fornecimento e instalação</t>
  </si>
  <si>
    <t>Joelho 90 soldável - 110mm, fornecimento e instalação</t>
  </si>
  <si>
    <t>Joelho de redução 90º soldavel 32mm-25mm, fornecimento e instalação</t>
  </si>
  <si>
    <t>Joelho 90º soldavel com bucha de latão - 25mm - 3/4", fornecimento e instalação</t>
  </si>
  <si>
    <t>Joelho de redução 90º soldavel com bucha latão - 25mm - 1/2", fornecimento e instalação</t>
  </si>
  <si>
    <t>Tê 90 soldável - 110mm, fornecimento e instalação</t>
  </si>
  <si>
    <t>Tê de redução 90 soldavel - 50mm - 32mm, fornecimento e instalação</t>
  </si>
  <si>
    <t>Tê de redução 90 solda´vel - 60mm - 50mm, fornecimento e instalação</t>
  </si>
  <si>
    <t>Tê de redução 90 soldavel - 75mm - 60mm, fornecimento e instalação</t>
  </si>
  <si>
    <t>Tê de redução 90 soldavel - 85mm - 75mm, fornecimento e instalação</t>
  </si>
  <si>
    <t>Tê redução 90º soldavel com bucha latão B central - 25mm - 1/2", fornecimento e instalação</t>
  </si>
  <si>
    <t>Tê soldavel com bucha latão bolsa central - 25mm - 3/4", fornecimento e instalação</t>
  </si>
  <si>
    <t>Tubo de descarga VDE 38mm, fornecimento e instalação</t>
  </si>
  <si>
    <t>Tubo de ligação latao cromado com canopla para vaso sanitario, fornecimento e instalação</t>
  </si>
  <si>
    <t>TUBULAÇÕES E CONEXÕES - METAIS</t>
  </si>
  <si>
    <t>Registro de esfera 1/2", fornecimento e instalação</t>
  </si>
  <si>
    <t>Registro bruto de gaveta 2", fornecimento e instalação</t>
  </si>
  <si>
    <t>Registro de gaveta com canopla cromada 1 1/2", fornecimento e instalação</t>
  </si>
  <si>
    <t>Ralo hemisférico (formato abacaxi) de ferro fundido, Ø100mm</t>
  </si>
  <si>
    <t>Junção PVC simples 75mm-50mm - fornecimento e instalação</t>
  </si>
  <si>
    <t>14.24</t>
  </si>
  <si>
    <t>14.25</t>
  </si>
  <si>
    <t>14.26</t>
  </si>
  <si>
    <t>14.27</t>
  </si>
  <si>
    <t>Tê PVC sanitario 100mm-50mm - fornecimento e instalação</t>
  </si>
  <si>
    <t>14.28</t>
  </si>
  <si>
    <t>14.29</t>
  </si>
  <si>
    <t>14.30</t>
  </si>
  <si>
    <t>14.31</t>
  </si>
  <si>
    <t>Tê PVC sanitário 75mm-50mm - fornecimento e instalação</t>
  </si>
  <si>
    <t>14.32</t>
  </si>
  <si>
    <t>Caixa sifonada 150x150x50mm</t>
  </si>
  <si>
    <t>14.33</t>
  </si>
  <si>
    <t>Caixa sifonada 150x185x75mm</t>
  </si>
  <si>
    <t>14.34</t>
  </si>
  <si>
    <t>Caixa de gordura simples - CG 37cm</t>
  </si>
  <si>
    <t>14.35</t>
  </si>
  <si>
    <t>14.36</t>
  </si>
  <si>
    <t>Caixa de passagem modulada DN 30cm</t>
  </si>
  <si>
    <t>14.37</t>
  </si>
  <si>
    <t>Ralo linear 50cm</t>
  </si>
  <si>
    <t>14.38</t>
  </si>
  <si>
    <t>14.39</t>
  </si>
  <si>
    <t>Sumidouro em alvenaria 2,40 x 2,40 m</t>
  </si>
  <si>
    <t>14.40</t>
  </si>
  <si>
    <t>Fossa séptica 2,30 x 2,30 m</t>
  </si>
  <si>
    <t>Válvula de descarga com acionamento por alavanca</t>
  </si>
  <si>
    <t>Banheira Embutir em plástico tipo PVC, 77x45x20cm, Burigotto ou equivalente</t>
  </si>
  <si>
    <t>Lavatório de canto suspenso com mesa, linha Izy código L101.17, DECA ou equivalente, com válvula, sifão e engate flexivel cromados</t>
  </si>
  <si>
    <t>Lavatório pequeno Ravena/Izy cor branco gelo, com coluna suspensa, código L915 DECA ou equivalente</t>
  </si>
  <si>
    <t>15.12</t>
  </si>
  <si>
    <t>15.14</t>
  </si>
  <si>
    <t>15.15</t>
  </si>
  <si>
    <t>Papeleira Metálica Linha Izy, código 2020.C37, DECA ou equivalente</t>
  </si>
  <si>
    <t>Papeleira de sobrepor interfolhado</t>
  </si>
  <si>
    <t>15.16</t>
  </si>
  <si>
    <t>Ducha Higiênica com registro e derivação Izy, código 1984.C37. ACT.CR, DECA, ou equivalente</t>
  </si>
  <si>
    <t>15.17</t>
  </si>
  <si>
    <t>Torneira elétrica LorenEasy, LORENZETTI ou equivalente</t>
  </si>
  <si>
    <t>15.18</t>
  </si>
  <si>
    <t>15.20</t>
  </si>
  <si>
    <t>Torneira para cozinha de mesa bica móvel Izy, código 1167.C37, DECA, ou equivalente</t>
  </si>
  <si>
    <t>15.21</t>
  </si>
  <si>
    <t>Torneira de parede de uso geral para jardim ou tanque</t>
  </si>
  <si>
    <t>15.22</t>
  </si>
  <si>
    <t>Torneira para lavatório com acionamento por alavanca</t>
  </si>
  <si>
    <t>15.23</t>
  </si>
  <si>
    <t>Dispenser Saboneteira Linha Excellence, código 7009, Melhoramentos ou equivalente</t>
  </si>
  <si>
    <t>15.24</t>
  </si>
  <si>
    <t>Dispenser Toalha Linha Excellence, código 7007, Melhoramentos ou equivalente.</t>
  </si>
  <si>
    <t>15.25</t>
  </si>
  <si>
    <t>15.26</t>
  </si>
  <si>
    <t>15.29</t>
  </si>
  <si>
    <t>Cadeira articulada para banho, fornecimento e instalação</t>
  </si>
  <si>
    <t>Barra metálica com pintura cinza para proteção dos espelhos e chuveiro infantil d=1 1/4"</t>
  </si>
  <si>
    <t>INSTALAÇÃO DE GÁS COMBUSTÍVEL</t>
  </si>
  <si>
    <t>Abrigo para Central de GLP, em concreto</t>
  </si>
  <si>
    <t>Tela metálica para ventilação com requadro em alumínio</t>
  </si>
  <si>
    <t>Fita anticorrosiva 5cmx30m (2 camadas)</t>
  </si>
  <si>
    <t>Regulador 1º estagio com manometro</t>
  </si>
  <si>
    <t>Regulador 2º estágio com registro</t>
  </si>
  <si>
    <t>17.8</t>
  </si>
  <si>
    <t>Adaptador em aço galvanziado para caixa dágua 2.1/2" x 65mm</t>
  </si>
  <si>
    <t>17.9</t>
  </si>
  <si>
    <t>Adaptador storz - roscas internas 2 1/2"</t>
  </si>
  <si>
    <t>17.10</t>
  </si>
  <si>
    <t>17.11</t>
  </si>
  <si>
    <t>Chave para conexão de mangueira tipo stroz engate rápido - dupla 1 1/2" x 1 1/2"</t>
  </si>
  <si>
    <t>17.12</t>
  </si>
  <si>
    <t>17.13</t>
  </si>
  <si>
    <t>17.16</t>
  </si>
  <si>
    <t>17.17</t>
  </si>
  <si>
    <t>17.18</t>
  </si>
  <si>
    <t>17.19</t>
  </si>
  <si>
    <t>17.20</t>
  </si>
  <si>
    <t>Válvula de retenção vertical 2 1/2"</t>
  </si>
  <si>
    <t>17.21</t>
  </si>
  <si>
    <t>17.22</t>
  </si>
  <si>
    <t>Luminária de emergência de blocos aucônomos de LED, com autonomia de 2h</t>
  </si>
  <si>
    <t>17.23</t>
  </si>
  <si>
    <t>17.24</t>
  </si>
  <si>
    <t>Central de alarme</t>
  </si>
  <si>
    <t>18.2.8</t>
  </si>
  <si>
    <t>18.2.9</t>
  </si>
  <si>
    <t>18.2.10</t>
  </si>
  <si>
    <t>18.2.11</t>
  </si>
  <si>
    <t>18.2.12</t>
  </si>
  <si>
    <t>18.2.13</t>
  </si>
  <si>
    <t>Interruptor bipolar DR - 100A</t>
  </si>
  <si>
    <t>18.2.14</t>
  </si>
  <si>
    <t>Interruptor bipolar DR - 25A</t>
  </si>
  <si>
    <t>18.2.15</t>
  </si>
  <si>
    <t>Dispositivo de proteção contra surto - 175V - 40KA</t>
  </si>
  <si>
    <t>Dispositivo de proteção contra surto - 175V - 80KA</t>
  </si>
  <si>
    <t>Caixa de Passagem PVC 4x2" - fornecimento e instalaçao</t>
  </si>
  <si>
    <t>CABOS E FIOS (CONDUTORES)</t>
  </si>
  <si>
    <t>ELETROCALHAS</t>
  </si>
  <si>
    <t>ILUMINAÇÃO E TOMADAS</t>
  </si>
  <si>
    <t>Luminárias embutir 2x16W completa</t>
  </si>
  <si>
    <t>Luminárias embutir 2x36W completa</t>
  </si>
  <si>
    <t>Luminária com aletas embutir 2x36 completa</t>
  </si>
  <si>
    <t>Luminária de piso, com lâmpada vapor metálico 70W</t>
  </si>
  <si>
    <t>Projetor com lâmpada de vapor metálico 150W</t>
  </si>
  <si>
    <t>Projetor com lâmpada de vapor metálico 250W</t>
  </si>
  <si>
    <t>Arandelas de sobrepor com 1 lâmpada fluorescente compacta de 60W</t>
  </si>
  <si>
    <t>INSTALAÇÕES DE REDE ESTRUTURADA</t>
  </si>
  <si>
    <t>EQUIPAMENTOS PASSIVOS</t>
  </si>
  <si>
    <t>Patch Panel 19"  - 24 portas, Categoria 6</t>
  </si>
  <si>
    <t xml:space="preserve">un </t>
  </si>
  <si>
    <t>Switch de 48 portas</t>
  </si>
  <si>
    <t>Guias de cabos simples</t>
  </si>
  <si>
    <t xml:space="preserve">Guia de Cabos Vertical, fechado </t>
  </si>
  <si>
    <t>Guia de Cabos Vertical</t>
  </si>
  <si>
    <t>20.1.6</t>
  </si>
  <si>
    <t xml:space="preserve">Guia de Cabos Superior, fechado </t>
  </si>
  <si>
    <t>20.1.7</t>
  </si>
  <si>
    <t>20.1.8</t>
  </si>
  <si>
    <t>Anel organizador de cabos</t>
  </si>
  <si>
    <t>20.1.9</t>
  </si>
  <si>
    <t>Bandeja deslizante perfurada</t>
  </si>
  <si>
    <t>20.1.10</t>
  </si>
  <si>
    <t>Access Point Wireless 2.4 GHz - 300Mpbs - fornecimento e instalação</t>
  </si>
  <si>
    <t>CABOS EM PAR TRANÇADOS</t>
  </si>
  <si>
    <t>Cabo UTP -6 (24AWG)</t>
  </si>
  <si>
    <t>Cabo coaxial</t>
  </si>
  <si>
    <t>Cabos de conexões – Patch cord categoria 6  - 2,5 metros</t>
  </si>
  <si>
    <t>TOMADAS</t>
  </si>
  <si>
    <t>20.4.2</t>
  </si>
  <si>
    <t>Conector emenda para cabo coaxial</t>
  </si>
  <si>
    <t>20.4.3</t>
  </si>
  <si>
    <t>CAIXAS E ACESSÓRIOS</t>
  </si>
  <si>
    <t>Caixa de passagem em PVC ou ferro de embutir no teto 30x30x12</t>
  </si>
  <si>
    <t>20.5.2</t>
  </si>
  <si>
    <t>Eletrocalha lisa com tampa 100 x 50 mm, inclusive conexões</t>
  </si>
  <si>
    <t>SISTEMA DE EXAUSTÃO MECÂNICA</t>
  </si>
  <si>
    <t>Coifa de Centro em Aço Inox de 1500x1000x600</t>
  </si>
  <si>
    <t>Duto de ligação 1000 X 0.80mm</t>
  </si>
  <si>
    <t>Chapéu chines em aluminio</t>
  </si>
  <si>
    <t>Exaustor axial interno vazão 40m³/min.</t>
  </si>
  <si>
    <t>Exaustor mecânico para banheiro 80m3/h com duto flexível - kit</t>
  </si>
  <si>
    <t>Pára-raios tipo Franklin em aço inox 3 pontas em haste de 3 m. x 1.1/2" tipo simples</t>
  </si>
  <si>
    <t>Vergalhão CA - 25 # 10 mm2</t>
  </si>
  <si>
    <t>22.5</t>
  </si>
  <si>
    <t>Abraçadeira-guia reforçada 2"</t>
  </si>
  <si>
    <t>Clips galvanizado</t>
  </si>
  <si>
    <t>22.6</t>
  </si>
  <si>
    <t>Caixa de equalização de potências 200x200mm em aço com barramento, expessura  6 mm</t>
  </si>
  <si>
    <t>22.7</t>
  </si>
  <si>
    <t>22.8</t>
  </si>
  <si>
    <t>22.9</t>
  </si>
  <si>
    <t>22.10</t>
  </si>
  <si>
    <t>22.11</t>
  </si>
  <si>
    <t>22.12</t>
  </si>
  <si>
    <t>Caixa de inspeção, PVC de 12", com tampa de ferro fundido,conforme detalhe no projeto</t>
  </si>
  <si>
    <t>Conjunto de mastros para bandeiras em tubo ferro galvanizado telescópico (alt= 7m (3mx2" + 4mx1 1/2")</t>
  </si>
  <si>
    <t>Bancada em granito cinza andorinha - espessura 2cm, conforme projeto</t>
  </si>
  <si>
    <t>Prateleira,acabamentos em granito cinza andorinha - espessura 2cm, conforme projeto</t>
  </si>
  <si>
    <t xml:space="preserve">Prateleiras e escaninhos em mdf </t>
  </si>
  <si>
    <t>Bancos de concreto</t>
  </si>
  <si>
    <t>Peitoril em granito cinza, largura=17,00cm espessura variável e pingadeira</t>
  </si>
  <si>
    <t>CAIXA DÁGUA - 30.000L</t>
  </si>
  <si>
    <t>Alça de içamento</t>
  </si>
  <si>
    <t>Suporte de luz piloto</t>
  </si>
  <si>
    <t>23.2.3</t>
  </si>
  <si>
    <t>Suporte para cinto de segurança</t>
  </si>
  <si>
    <t>23.2.4</t>
  </si>
  <si>
    <t>Suporte para Pára-raio</t>
  </si>
  <si>
    <t>23.2.5</t>
  </si>
  <si>
    <t>Escada interna e externa tipo marinheiro, inclusive pintura</t>
  </si>
  <si>
    <t>23.2.6</t>
  </si>
  <si>
    <t>Guarda corpo de 1,0m de altura</t>
  </si>
  <si>
    <t>23.2.7</t>
  </si>
  <si>
    <t>Chapa de aço carbono de alta resistência a corrosão e de qualidade estrutural e solda interna e externa, para confecção do reservatorioconforme projeto</t>
  </si>
  <si>
    <t>23.2.8</t>
  </si>
  <si>
    <t>Sistema de ancoragem com 6 nichos, conforme projeto</t>
  </si>
  <si>
    <t>23.2.9</t>
  </si>
  <si>
    <t>Preparo de superfície: jateamento abrasivo ao metal branco (interno e externo), padrão AS 3.</t>
  </si>
  <si>
    <t>23.2.10</t>
  </si>
  <si>
    <t>23.2.11</t>
  </si>
  <si>
    <t>23.2.12</t>
  </si>
  <si>
    <t>Pintura Externa: uma demão de poliuretano na cor amarelo</t>
  </si>
  <si>
    <t xml:space="preserve">Escavação manual de valas em qualquer terreno exceto rocha até h=2,0 m </t>
  </si>
  <si>
    <t>MURETA E ABRIGO DE GÁS - VIGAS BALDRAME</t>
  </si>
  <si>
    <t>3.5.3</t>
  </si>
  <si>
    <t>3.5.5</t>
  </si>
  <si>
    <t>3.3.8</t>
  </si>
  <si>
    <t>3.3.9</t>
  </si>
  <si>
    <t>5.2.6</t>
  </si>
  <si>
    <t>5.2.7</t>
  </si>
  <si>
    <t>Fechamento de shafts em gesso acartonado</t>
  </si>
  <si>
    <t>Janela de Alumínio - JA-16, 160x0,85, completa conforme projeto de esquadrias - Fixa</t>
  </si>
  <si>
    <t>Porta de correr - PA4 - 450x270  conforme projeto de esquadrias, inclusive ferragens e vidro liso incolor, espessura 8mm</t>
  </si>
  <si>
    <t>Porta de Madeira - PM3 - 80x210, incluso ferragens e fechadura, conforme projeto de esquadrias</t>
  </si>
  <si>
    <t xml:space="preserve">Porta de Madeira - PM4 - 80x210, incluso ferragens e fechadura, conforme projeto de esquadrias </t>
  </si>
  <si>
    <t>Porta de Madeira - PM2 - 80x210, com veneziana, incluso ferragens e fechadura, conforme projeto de esquadrias</t>
  </si>
  <si>
    <t xml:space="preserve">Porta de Madeira - PM5 - 80x210,  incluso ferragens e fechadura, conforme projeto de esquadrias </t>
  </si>
  <si>
    <t>Vidro liso temperado incolor, espessura 6mm para porta PM5</t>
  </si>
  <si>
    <t xml:space="preserve">Peças de apoio para deficientes em aço inox, 60cm reta NBR9050 JACKWAL nas portas PM3 e PM5  </t>
  </si>
  <si>
    <t>Porta de correr - PA5 - 240x210  - conforme projeto de esquadrias, inclusive ferragens e vidro liso incolor, espessura 8mm</t>
  </si>
  <si>
    <t>Porta de abrir - PA3 - 160x210 em chapa de alumínio com veneziana- conforme projeto de esquadrias, inclusive ferragens e vidro</t>
  </si>
  <si>
    <t>7.7</t>
  </si>
  <si>
    <t>7.8</t>
  </si>
  <si>
    <t>Impermeabilização com argamassa e aditivo impermeabilizante e=2cm em áreas molhadas</t>
  </si>
  <si>
    <t>Pintura em esmalte sintético 02 demaões em esquadria de ferro, 2 demãos</t>
  </si>
  <si>
    <t>12.1.28</t>
  </si>
  <si>
    <t>12.1.29</t>
  </si>
  <si>
    <t>12.1.30</t>
  </si>
  <si>
    <t>12.1.31</t>
  </si>
  <si>
    <t>12.1.32</t>
  </si>
  <si>
    <t>12.1.33</t>
  </si>
  <si>
    <t>12.1.34</t>
  </si>
  <si>
    <t>12.1.35</t>
  </si>
  <si>
    <t>12.1.36</t>
  </si>
  <si>
    <t>12.1.37</t>
  </si>
  <si>
    <t>12.1.38</t>
  </si>
  <si>
    <t>12.1.39</t>
  </si>
  <si>
    <t>12.1.40</t>
  </si>
  <si>
    <t>12.1.41</t>
  </si>
  <si>
    <t>12.1.42</t>
  </si>
  <si>
    <t>12.1.43</t>
  </si>
  <si>
    <t>12.1.44</t>
  </si>
  <si>
    <t>12.1.45</t>
  </si>
  <si>
    <t>12.1.46</t>
  </si>
  <si>
    <t>12.1.47</t>
  </si>
  <si>
    <t>12.1.48</t>
  </si>
  <si>
    <t>12.1.49</t>
  </si>
  <si>
    <t>12.1.50</t>
  </si>
  <si>
    <t>12.1.51</t>
  </si>
  <si>
    <t>12.1.52</t>
  </si>
  <si>
    <t>12.1.53</t>
  </si>
  <si>
    <t>12.1.54</t>
  </si>
  <si>
    <t>12.1.55</t>
  </si>
  <si>
    <t>12.1.56</t>
  </si>
  <si>
    <t>12.1.57</t>
  </si>
  <si>
    <t>12.1.58</t>
  </si>
  <si>
    <t>12.1.59</t>
  </si>
  <si>
    <t>12.1.60</t>
  </si>
  <si>
    <t>12.1.61</t>
  </si>
  <si>
    <t>12.1.62</t>
  </si>
  <si>
    <t>12.2.5</t>
  </si>
  <si>
    <t>12.2.6</t>
  </si>
  <si>
    <t>12.2.7</t>
  </si>
  <si>
    <t>12.2.8</t>
  </si>
  <si>
    <t>15.13</t>
  </si>
  <si>
    <t>15.19</t>
  </si>
  <si>
    <t>15.27</t>
  </si>
  <si>
    <t>15.28</t>
  </si>
  <si>
    <t>15.30</t>
  </si>
  <si>
    <t>17.14</t>
  </si>
  <si>
    <t>17.15</t>
  </si>
  <si>
    <t>Porta de abrir - PA1 - 100x210 em chapa de alumínio com veneziana e vidro mini boreal- conforme projeto de esquadrias, inclusive ferragens e vidro</t>
  </si>
  <si>
    <t>Porta de abrir - PA2 - 80x210 em chapa de alumínio com veneziana e vidro mini boreal- conforme projeto de esquadrias, inclusive ferragens e vidro</t>
  </si>
  <si>
    <t>Cuba industrial em aço Inoxidável completa, dimensões 60x50x40cm</t>
  </si>
  <si>
    <t>Cuba em aço Inoxidável completa, dimensões 50x40x20cm</t>
  </si>
  <si>
    <t>Tanque Grande 40L cor Branco Gelo, código TQ.03; DECA ou equivalente</t>
  </si>
  <si>
    <t>Torneira elétrica Fortti Maxi, código 79004; LORENZETTI ou equivalente</t>
  </si>
  <si>
    <t>Instalação básica para abrigo de gás (capacidade 4 cilindros GLP de 45 kg)</t>
  </si>
  <si>
    <t>Envelope de concreto para proteção de tubo enterrado, espessura 3cm</t>
  </si>
  <si>
    <t>Placa de sinalização em PVC, fotoluminescente, "Proibido fumar"</t>
  </si>
  <si>
    <t>Placa de sinalização em PVC, fotoluminescente, "Perigo inflamavel"</t>
  </si>
  <si>
    <t>Placa de sinalização em PVC fotoluminescente, dimensões até 480cm²</t>
  </si>
  <si>
    <t>Esguicho 1½" x 16mm tipo jato sólido com engate rápido para mangueira</t>
  </si>
  <si>
    <t>Tampão cego Ø 1½" com corrente tipo Storz e engate rápido</t>
  </si>
  <si>
    <t>20.5.3</t>
  </si>
  <si>
    <t>Tomada de embutir RJ-45 com 1 módulo</t>
  </si>
  <si>
    <t>Tomada completa TV/SAT</t>
  </si>
  <si>
    <t>20.5.4</t>
  </si>
  <si>
    <t>20.5.5</t>
  </si>
  <si>
    <t>Fita adesiva antiderrapante 50mm para degraus dos banheiros</t>
  </si>
  <si>
    <t>União ferro galvanizado Ø 2½" com assento cônico</t>
  </si>
  <si>
    <t>Alarme sonoro/visual com acionador manual</t>
  </si>
  <si>
    <t>Bomba hidraulioca 3 cv</t>
  </si>
  <si>
    <t>Válvula de descarga com duplo acionamento</t>
  </si>
  <si>
    <t>Obra: Proinfância - Tipo 1- opção 220V com sapatas</t>
  </si>
  <si>
    <t>CONCRETO ARMADO PARA FUNDAÇÕES - SAPATAS</t>
  </si>
  <si>
    <t>Disjuntor unipolar termomagnético 13A</t>
  </si>
  <si>
    <t>Eletrocalha lisa tipo U 150x75mm com tampa, inclusive conexões</t>
  </si>
  <si>
    <t>Limpeza de obra</t>
  </si>
  <si>
    <t>1 - Esta planilha orçamentária refere-se  ao projeto básico do Programa Proinfância Tipo 1. Os quantitativos são estimados com o objetivo de estabelecer um valor de referência. O orçamento final deverá ser realizado pelo ente federado, com base no projeto executivo. Considera-se projeto executivo aquele cuja elaboração se dá ao final do estabelecimento das fundações adequadas ao solo do local onde o projeto será edificado, bem como outros ajustes que se fizerem necessários.</t>
  </si>
  <si>
    <t>Pavimetação em blocos intertravado de concreto, assentados sobre colchão de areia</t>
  </si>
  <si>
    <t>Estrutura steel frame metalica em tesouras</t>
  </si>
  <si>
    <t>11.9</t>
  </si>
  <si>
    <t>Eletroduto aço galvanizado, Ø25mm (DN 3/4"), inclusive conexões</t>
  </si>
  <si>
    <t>Disjuntor tripolar termomagnético 225A</t>
  </si>
  <si>
    <t>Interruptor bipolar DR - 40A</t>
  </si>
  <si>
    <t>Interruptor bipolar DR - 63A</t>
  </si>
  <si>
    <t>Caixa de passagem de sobrepor no teto PVC 100x100x80mm</t>
  </si>
  <si>
    <t>Módulo de saída de fio (para chuveiro)</t>
  </si>
  <si>
    <t>18.2.16</t>
  </si>
  <si>
    <t>18.2.17</t>
  </si>
  <si>
    <t>Mini-rack de parede 19" x 5u x 370mm</t>
  </si>
  <si>
    <t>Marcação de piso para localização de extintor e hidrante, dimensões 100x100cm</t>
  </si>
  <si>
    <t>Passeio em concreto desempenado com junta plastica a cada 1,20m e=10cm</t>
  </si>
  <si>
    <t>Rodapé vinilico de 7cm de altura</t>
  </si>
  <si>
    <t>Rodapé cerâmico de 10cm de altura com placas de dimensões 60x60cm</t>
  </si>
  <si>
    <t xml:space="preserve">Emassamento de paredes internas e externas com massa acrílica, 2 demãos </t>
  </si>
  <si>
    <t>Pintura de esmalte sintético 02 demãos para estrutura metalica</t>
  </si>
  <si>
    <t>10.1.13</t>
  </si>
  <si>
    <t xml:space="preserve">Unidade federativa: </t>
  </si>
  <si>
    <t>INSTALAÇÕES ELÉTRICAS</t>
  </si>
  <si>
    <t>SINAPI</t>
  </si>
  <si>
    <t>PAUDALHO-PE</t>
  </si>
  <si>
    <t xml:space="preserve">RECURSOS PROVENIENTES DO FUNDO NACIONAL DE DESENVOLVIMENTO DA EDUCAÇÃO (FNDE) </t>
  </si>
  <si>
    <t>TOTAL:</t>
  </si>
  <si>
    <t xml:space="preserve">TOTAL GERAL: </t>
  </si>
  <si>
    <t>Valor no Período</t>
  </si>
  <si>
    <t>Porcentagem no Peíodo (%)</t>
  </si>
  <si>
    <t>Valor Acumulado</t>
  </si>
  <si>
    <t>Porcentagem Acumulada (%)</t>
  </si>
  <si>
    <t>PREFEITURA MUNICIPAL DE PAUDALHO - PE
SECRETARIA DE DESENVOLVIMENTO URBANO E AGRÁRIO</t>
  </si>
  <si>
    <r>
      <t xml:space="preserve">OBJETO: </t>
    </r>
    <r>
      <rPr>
        <sz val="10"/>
        <rFont val="Arial"/>
        <family val="2"/>
      </rPr>
      <t>CONTRATAÇÃO DE EMPRESA DE ENGENHARIA PARA EXECUÇÃO DO SERVIÇO DE CONSTRUÇÃO DA CRECHE MUNICIPAL CAZUZA PINHEIRO RAMOS NO MUNICIPIO DE PAUDALHO/PE.</t>
    </r>
  </si>
  <si>
    <t>MUNICÍPIO:</t>
  </si>
  <si>
    <t xml:space="preserve"> LASTRO DE CONCRETO MAGRO, APLICADO EM PISOS, LAJES SOBRE SOLO OU RADIERS, ESPESSURA DE 5 CM. AF_07/2016</t>
  </si>
  <si>
    <t>ARMAÇÃO DE ESTRUTURAS DE CONCRETO ARMADO, EXCETO VIGAS, PILARES, LAJES
E FUNDAÇÕES, UTILIZANDO AÇO CA-60 DE 5,0 MM - MONTAGEM. AF_12/2015</t>
  </si>
  <si>
    <t>MONTAGEM E DESMONTAGEM DE FÔRMA DE PILARES RETANGULARES E ESTRUTURAS SIMILARES, PÉ-DIREITO SIMPLES, EM CHAPA DE MADEIRA COMPENSADA PLASTIFIC
ADA, 10 UTILIZAÇÕES. AF_09/2020</t>
  </si>
  <si>
    <t>MONTAGEM E DESMONTAGEM DE FÔRMA DE PILARES RETANGULARES E ESTRUTURAS 
IMILARES, PÉ-DIREITO SIMPLES, EM CHAPA DE MADEIRA COMPENSADA PLASTIFIC
ADA, 10 UTILIZAÇÕES. AF_09/2020</t>
  </si>
  <si>
    <t>VERGA PRÉ-MOLDADA PARA JANELAS COM MAIS DE 1,5 M DE VÃO. AF_03/2016</t>
  </si>
  <si>
    <t xml:space="preserve"> MONTAGEM E DESMONTAGEM DE FÔRMA DE PILARES RETANGULARES E ESTRUTURAS SIMILARES, PÉ-DIREITO SIMPLES, EM CHAPA DE MADEIRA COMPENSADA PLASTIFIC
ADA, 10 UTILIZAÇÕES. AF_09/2020</t>
  </si>
  <si>
    <t xml:space="preserve"> ALVENARIA DE VEDAÇÃO DE BLOCOS CERÂMICOS FURADOS NA VERTICAL DE 14X19X39 CM (ESPESSURA 14 CM) E ARGAMASSA DE ASSENTAMENTO COM PREPARO EM BETONEIRA. AF_12/2021</t>
  </si>
  <si>
    <t xml:space="preserve"> TARJETA TIPO LIVRE/OCUPADO PARA PORTA DE BANHEIRO. AF_12/2019</t>
  </si>
  <si>
    <t xml:space="preserve"> JANELA FIXA DE ALUMÍNIO PARA VIDRO, COM VIDRO, BATENTE E FERRAGENS. EXCLUSIVE ACABAMENTO, ALIZAR E CONTRAMARCO. FORNECIMENTO E INSTALAÇÃO. AF_12/2019</t>
  </si>
  <si>
    <t xml:space="preserve"> INSTALAÇÃO DE VIDRO LISO INCOLOR, E = 6 MM, EM ESQUADRIA DE ALUMÍNIO OU PVC, FIXADO COM BAGUETE. AF_01/2021_P</t>
  </si>
  <si>
    <t>3.2.8</t>
  </si>
  <si>
    <t>5.3.2</t>
  </si>
  <si>
    <t>M</t>
  </si>
  <si>
    <t>ALVENARIA DA MURETA, MURO E CONTENÇÃO</t>
  </si>
  <si>
    <t>5.3.3</t>
  </si>
  <si>
    <t>COMPOSIÇÃO</t>
  </si>
  <si>
    <t>DESCRIÇÃO</t>
  </si>
  <si>
    <t>UND</t>
  </si>
  <si>
    <t>VALOR</t>
  </si>
  <si>
    <t>1.</t>
  </si>
  <si>
    <t>H</t>
  </si>
  <si>
    <t>TOTAL</t>
  </si>
  <si>
    <t>2.</t>
  </si>
  <si>
    <t>SERVENTE</t>
  </si>
  <si>
    <t>PEDREIRO</t>
  </si>
  <si>
    <t>3.</t>
  </si>
  <si>
    <t>4.</t>
  </si>
  <si>
    <t>PEDRA RAÇÃO</t>
  </si>
  <si>
    <t>ARGAMASSA</t>
  </si>
  <si>
    <t>M3</t>
  </si>
  <si>
    <t>ALVENARIA DE PEDRA RACHÃO ARGAMASSADA (TRAÇO 1:6) C/AGREGADOS ADQUIRIDOS</t>
  </si>
  <si>
    <t>M³</t>
  </si>
  <si>
    <t>EXECUÇÃO DE CANALETA DE CONCRETO MOLDADO IN LOCO, ESPESSURA DE 0,07 M,GEOMETRIA TRAPEZOIDAL (DIMENSÕES INTERNAS: B=0,9 M; B=0,246 M; H=0,3
M). AF_08/2021</t>
  </si>
  <si>
    <t>PREÇO COM BDI (R$)</t>
  </si>
  <si>
    <t>CRONOGRAMA</t>
  </si>
  <si>
    <t>ARMAÇÃO DE ESTRUTURAS DIVERSAS DE CONCRETO ARMADO, EXCETO VIGAS, PILARES, LAJES E FUNDAÇÕES, UTILIZANDO AÇO CA-50 DE 6,3 MM - MONTAGEM. AF_0
6/2022</t>
  </si>
  <si>
    <t>ARMAÇÃO DE ESTRUTURAS DIVERSAS DE CONCRETO ARMADO, EXCETO VIGAS, PILARES, LAJES E FUNDAÇÕES, UTILIZANDO AÇO CA-50 DE 12,5 MM - MONTAGEM. AF_
06/2022</t>
  </si>
  <si>
    <t>ARMAÇÃO DE ESTRUTURAS DIVERSAS DE CONCRETO ARMADO, EXCETO VIGAS, PILARES, LAJES E FUNDAÇÕES, UTILIZANDO AÇO CA-50 DE 10,0 MM - MONTAGEM. AF_
06/2022</t>
  </si>
  <si>
    <t>ARMAÇÃO DE ESTRUTURAS DIVERSAS DE CONCRETO ARMADO, EXCETO VIGAS, PILARES, LAJES E FUNDAÇÕES, UTILIZANDO AÇO CA-50 DE 8,0 MM - MONTAGEM. AF_0
6/2022</t>
  </si>
  <si>
    <t>ARMAÇÃO DE ESTRUTURAS DIVERSAS DE CONCRETO ARMADO, EXCETO VIGAS, PILARES, LAJES E FUNDAÇÕES, UTILIZANDO AÇO CA-60 DE 5,0 MM - MONTAGEM. AF_0
6/2022</t>
  </si>
  <si>
    <t>ARMAÇÃO DE ESTRUTURAS DIVERSAS DE CONCRETO ARMADO, EXCETO VIGAS, PILARES, LAJES E FUNDAÇÕES, UTILIZANDO AÇO CA-50 DE 25,0 MM - MONTAGEM. AF_
06/2022</t>
  </si>
  <si>
    <t>CONCRETAGEM DE BLOCOS DE COROAMENTO E VIGAS BALDRAMES, FCK 30 MPA, COM  
USO DE BOMBA LANÇAMENTO, ADENSAMENTO E ACABAMENTO. AF_06/2017</t>
  </si>
  <si>
    <t xml:space="preserve"> FABRICAÇÃO, MONTAGEM E DESMONTAGEM DE FÔRMA PARA VIGA BALDRAME, EM MADEIRA SERRADA, E=25 MM, 2 UTILIZAÇÕES. AF_06/2017</t>
  </si>
  <si>
    <t>CONCRETAGEM DE PILARES, FCK = 25 MPA, COM USO DE BOMBA - LANÇAMENTO, A DENSAMENTO E ACABAMENTO. AF_02/2022</t>
  </si>
  <si>
    <t>BATENTE PARA PORTA COM BANDEIRA, FIXAÇÃO COM PARAFUSO E BUCHA. AF_12/2019</t>
  </si>
  <si>
    <t>TUBO, PVC, SOLDÁVEL, DN 25MM, INSTALADO EM PRUMADA DE ÁGUA - FORNECIMENTO E INSTALAÇÃO. AF_06/2022</t>
  </si>
  <si>
    <t>JOELHO 45 GRAUS, PVC, SOLDÁVEL, DN 25MM, INSTALADO EM PRUMADA DE ÁGUA - FORNECIMENTO E INSTALAÇÃO. AF_06/2022</t>
  </si>
  <si>
    <t>REGISTRO DE GAVETA BRUTO, LATÃO, ROSCÁVEL, 3" - FORNECIMENTO E INSTALAÇÃO. AF_08/2021</t>
  </si>
  <si>
    <t>REGISTRO DE GAVETA BRUTO, LATÃO, ROSCÁVEL, 4" - FORNECIMENTO E INSTALAÇÃO. AF_08/2021</t>
  </si>
  <si>
    <t>TUBO PVC, SERIE NORMAL, ESGOTO PREDIAL, DN 150 MM, FORNECIDO E INSTALADO EM SUBCOLETOR AÉREO DE ESGOTO SANITÁRIO. AF_12/2014</t>
  </si>
  <si>
    <t>JOELHO 45 GRAUS, PVC, SERIE NORMAL, ESGOTO PREDIAL, DN 100 MM, JUNTA ELÁSTICA, FORNECIDO E INSTALADO EM RAMAL DE DESCARGA OU RAMAL DE ESGOTO
SANITÁRIO. AF_12/2014</t>
  </si>
  <si>
    <t>JOELHO 90 GRAUS, PVC, SERIE NORMAL, ESGOTO PREDIAL, DN 100 MM, JUNTA ELÁSTICA, FORNECIDO E INSTALADO EM RAMAL DE DESCARGA OU RAMAL DE ESGOTO
SANITÁRIO. AF_12/2014</t>
  </si>
  <si>
    <t>TUBO PVC, SERIE NORMAL, ESGOTO PREDIAL, DN 100 MM, FORNECIDO E INSTALADO EM RAMAL DE DESCARGA OU RAMAL DE ESGOTO SANITÁRIO. AF_12/2014</t>
  </si>
  <si>
    <t>TUBO PVC, SERIE NORMAL, ESGOTO PREDIAL, DN 40 MM, FORNECIDO E INSTALADO EM RAMAL DE DESCARGA OU RAMAL DE ESGOTO SANITÁRIO. AF_12/2014</t>
  </si>
  <si>
    <t>TUBO PVC, SERIE NORMAL, ESGOTO PREDIAL, DN 50 MM, FORNECIDO E INSTALADO EM RAMAL DE DESCARGA OU RAMAL DE ESGOTO SANITÁRIO. AF_12/2014</t>
  </si>
  <si>
    <t>TUBO PVC, SÉRIE R, ÁGUA PLUVIAL, DN 75 MM, FORNECIDO E INSTALADO EM RAMAL DE ENCAMINHAMENTO. AF_06/2022</t>
  </si>
  <si>
    <t>BUCHA DE REDUÇÃO LONGA, PVC, SERIE R, ÁGUA PLUVIAL, DN 50 X 40 MM, JUNTA ELÁSTICA, FORNECIDO E INSTALADO EM RAMAL DE ENCAMINHAMENTO. AF_06/2
022</t>
  </si>
  <si>
    <t>JOELHO 45 GRAUS, PVC, SERIE NORMAL, ESGOTO PREDIAL, DN 75 MM, JUNTA ELÁSTICA, FORNECIDO E INSTALADO EM RAMAL DE DESCARGA OU RAMAL DE ESGOTO
SANITÁRIO. AF_12/2014</t>
  </si>
  <si>
    <t>JOELHO 45 GRAUS, PVC, SERIE NORMAL, ESGOTO PREDIAL, DN 50 MM, JUNTA ELÁSTICA, FORNECIDO E INSTALADO EM RAMAL DE DESCARGA OU RAMAL DE ESGOTO
SANITÁRIO. AF_12/2014</t>
  </si>
  <si>
    <t>JOELHO 45 GRAUS, PVC, SERIE NORMAL, ESGOTO PREDIAL, DN 40 MM, JUNTA SOLDÁVEL, FORNECIDO E INSTALADO EM RAMAL DE DESCARGA OU RAMAL DE ESGOTO SANITÁRIO. AF_12/2014</t>
  </si>
  <si>
    <t>JOELHO 90 GRAUS, PVC, SERIE R, ÁGUA PLUVIAL, DN 75 MM, JUNTA ELÁSTICA, FORNECIDO E INSTALADO EM RAMAL DE ENCAMINHAMENTO. AF_06/2022</t>
  </si>
  <si>
    <t>JOELHO 90 GRAUS, PVC, SERIE NORMAL, ESGOTO PREDIAL, DN 50 MM, JUNTA ELÁSTICA, FORNECIDO E INSTALADO EM RAMAL DE DESCARGA OU RAMAL DE ESGOTO
SANITÁRIO. AF_12/2014</t>
  </si>
  <si>
    <t>JOELHO 90 GRAUS, PVC, SERIE NORMAL, ESGOTO PREDIAL, DN 40 MM, JUNTA SOLDÁVEL, FORNECIDO E INSTALADO EM RAMAL DE DESCARGA OU RAMAL DE ESGOTO SANITÁRIO. AF_12/2014</t>
  </si>
  <si>
    <t>JUNÇÃO SIMPLES, PVC, SERIE R, ÁGUA PLUVIAL, DN 100 X 75 MM, JUNTA ELÁSTICA, FORNECIDO E INSTALADO EM RAMAL DE ENCAMINHAMENTO. AF_06/2022</t>
  </si>
  <si>
    <t>JUNÇÃO SIMPLES, PVC, SERIE R, ÁGUA PLUVIAL, DN 100 X 100 MM, JUNTA ELÁSTICA, FORNECIDO E INSTALADO EM CONDUTORES VERTICAIS DE ÁGUAS PLUVIAIS. AF_06/2022</t>
  </si>
  <si>
    <t>JUNÇÃO SIMPLES, PVC, SERIE R, ÁGUA PLUVIAL, DN 75 X 75 MM, JUNTA ELÁSTICA, FORNECIDO E INSTALADO EM CONDUTORES VERTICAIS DE ÁGUAS PLUVIAIS.
AF_06/2022</t>
  </si>
  <si>
    <t>JUNÇÃO SIMPLES, PVC, SERIE R, ÁGUA PLUVIAL, DN 40 MM, JUNTA SOLDÁVEL, FORNECIDO E INSTALADO EM RAMAL DE ENCAMINHAMENTO. AF_06/2022</t>
  </si>
  <si>
    <t>REDUÇÃO EXCÊNTRICA, PVC, SERIE R, ÁGUA PLUVIAL, DN 100 X 75 MM, JUNTA ELÁSTICA, FORNECIDO E INSTALADO EM RAMAL DE ENCAMINHAMENTO. AF_06/2022</t>
  </si>
  <si>
    <t>REDUÇÃO EXCÊNTRICA, PVC, SERIE R, ÁGUA PLUVIAL, DN 75 X 50 MM, JUNTA ELÁSTICA, FORNECIDO E INSTALADO EM RAMAL DE ENCAMINHAMENTO. AF_06/2022</t>
  </si>
  <si>
    <t>TE, PVC, SOLDÁVEL, DN 40MM, INSTALADO EM PRUMADA DE ÁGUA - FORNECIMENTO E INSTALAÇÃO. AF_06/2022</t>
  </si>
  <si>
    <t>TÊ, PVC, SERIE R, ÁGUA PLUVIAL, DN 100 X 75 MM, JUNTA ELÁSTICA, FORNECIDO E INSTALADO EM CONDUTORES VERTICAIS DE ÁGUAS PLUVIAIS. AF_06/2022</t>
  </si>
  <si>
    <t>TÊ, PVC, SERIE R, ÁGUA PLUVIAL, DN 150 X 100 MM, JUNTA ELÁSTICA, FORNECIDO E INSTALADO EM CONDUTORES VERTICAIS DE ÁGUAS PLUVIAIS. AF_06/2022</t>
  </si>
  <si>
    <t>TE, PVC, SERIE NORMAL, ESGOTO PREDIAL, DN 50 X 50 MM, JUNTA ELÁSTICA, FORNECIDO E INSTALADO EM RAMAL DE DESCARGA OU RAMAL DE ESGOTO SANITÁRI
O. AF_12/2014</t>
  </si>
  <si>
    <t>TÊ, PVC, SERIE R, ÁGUA PLUVIAL, DN 75 X 75 MM, JUNTA ELÁSTICA, FORNECIDO E INSTALADO EM CONDUTORES VERTICAIS DE ÁGUAS PLUVIAIS. AF_06/2022</t>
  </si>
  <si>
    <t>TÊ, PVC, SERIE R, ÁGUA PLUVIAL, DN 100 X 100 MM, JUNTA ELÁSTICA, FORNECIDO E INSTALADO EM CONDUTORES VERTICAIS DE ÁGUAS PLUVIAIS. AF_06/2022</t>
  </si>
  <si>
    <t>EXTINTOR DE INCÊNDIO PORTÁTIL COM CARGA DE PQS DE 6 KG, CLASSE BC - FORNECIMENTO E INSTALAÇÃO. AF_10/2020_P</t>
  </si>
  <si>
    <t>EXTINTOR DE INCÊNDIO PORTÁTIL COM CARGA DE CO2 DE 6 KG, CLASSE BC - FORNECIMENTO E INSTALAÇÃO. AF_10/2020_P</t>
  </si>
  <si>
    <t>JOELHO 90 GRAUS, EM FERRO GALVANIZADO, DN 65 (2 1/2"), CONEXÃO ROSQUEADA, INSTALADO EM PRUMADAS - FORNECIMENTO E INSTALAÇÃO. AF_10/2020</t>
  </si>
  <si>
    <t>NIPLE, EM FERRO GALVANIZADO, DN 65 (2 1/2"), CONEXÃO ROSQUEADA, INSTALADO EM REDE DE ALIMENTAÇÃO PARA HIDRANTE - FORNECIMENTO E INSTALAÇÃO.
AF_10/2020</t>
  </si>
  <si>
    <t>TÊ, EM FERRO GALVANIZADO, CONEXÃO ROSQUEADA, DN 65 (2 1/2"), INSTALADO EM REDE DE ALIMENTAÇÃO PARA HIDRANTE - FORNECIMENTO E INSTALAÇÃO. AF_
10/2020</t>
  </si>
  <si>
    <t>TUBO DE AÇO GALVANIZADO COM COSTURA, CLASSE MÉDIA, DN 65 (2 1/2"), CONEXÃO ROSQUEADA, INSTALADO EM REDE DE ALIMENTAÇÃO PARA HIDRANTE - FORNE
CIMENTO E INSTALAÇÃO. AF_10/2020</t>
  </si>
  <si>
    <t>ABRIGO PARA HIDRANTE, 90X60X17CM, COM REGISTRO GLOBO ANGULAR 45 GRAUS 2 1/2", ADAPTADOR STORZ 2 1/2", MANGUEIRA DE INCÊNDIO 20M, REDUÇÃO 2 1
/2" X 1 1/2" E ESGUICHO EM LATÃO 1 1/2" - FORNECIMENTO E INSTALAÇÃO. A
F_10/2020</t>
  </si>
  <si>
    <t>CONJUNTO DE MANGUEIRA PARA COMBATE A INCÊNDIO EM FIBRA DE POLIESTER PURA, COM 1.1/2", REVESTIDA INTERNAMENTE, COMPRIMENTO DE 15M - FORNECIME
NTO E INSTALAÇÃO. AF_10/2020</t>
  </si>
  <si>
    <t>REGISTRO OU VÁLVULA GLOBO ANGULAR EM LATÃO, PARA HIDRANTES EM INSTALAÇÃO PREDIAL DE INCÊNDIO, 45 GRAUS, 2 1/2" - FORNECIMENTO E INSTALAÇÃO.
AF_08/2021</t>
  </si>
  <si>
    <t>REGISTRO DE GAVETA BRUTO, LATÃO, ROSCÁVEL, 2 1/2" - FORNECIMENTO E INSTALAÇÃO. AF_08/2021</t>
  </si>
  <si>
    <t>QUADRO DE DISTRIBUIÇÃO DE ENERGIA EM CHAPA DE AÇO GALVANIZADO, DE SOBREPOR, COM BARRAMENTO TRIFÁSICO, PARA 18 DISJUNTORES DIN 100A - FORNECI
MENTO E INSTALAÇÃO. AF_10/2020</t>
  </si>
  <si>
    <t>QUADRO DE DISTRIBUIÇÃO DE ENERGIA EM CHAPA DE AÇO GALVANIZADO, DE EMBUTIR, COM BARRAMENTO TRIFÁSICO, PARA 12 DISJUNTORES DIN 100A - FORNECIM
ENTO E INSTALAÇÃO. AF_10/2020</t>
  </si>
  <si>
    <t>QUADRO DE DISTRIBUIÇÃO DE ENERGIA EM CHAPA DE AÇO GALVANIZADO, DE EMBUTIR, COM BARRAMENTO TRIFÁSICO, PARA 24 DISJUNTORES DIN 100A - FORNECIM
ENTO E INSTALAÇÃO. AF_10/2020</t>
  </si>
  <si>
    <t>QUADRO DE MEDIÇÃO GERAL DE ENERGIA PARA 1 MEDIDOR DE SOBREPOR - FORNECIMENTO E INSTALAÇÃO. AF_10/2020</t>
  </si>
  <si>
    <t>DISJUNTOR MONOPOLAR TIPO DIN, CORRENTE NOMINAL DE 10A - FORNECIMENTO E INSTALAÇÃO. AF_10/2020</t>
  </si>
  <si>
    <t>DISJUNTOR MONOPOLAR TIPO DIN, CORRENTE NOMINAL DE 16A - FORNECIMENTO E INSTALAÇÃO. AF_10/2020</t>
  </si>
  <si>
    <t>DISJUNTOR MONOPOLAR TIPO DIN, CORRENTE NOMINAL DE 20A - FORNECIMENTO E INSTALAÇÃO. AF_10/2020</t>
  </si>
  <si>
    <t>DISJUNTOR MONOPOLAR TIPO DIN, CORRENTE NOMINAL DE 32A - FORNECIMENTO E INSTALAÇÃO. AF_10/2020</t>
  </si>
  <si>
    <t>DISJUNTOR MONOPOLAR TIPO DIN, CORRENTE NOMINAL DE 40A - FORNECIMENTO E INSTALAÇÃO. AF_10/2020</t>
  </si>
  <si>
    <t>DISJUNTOR TRIPOLAR TIPO DIN, CORRENTE NOMINAL DE 16A - FORNECIMENTO E INSTALAÇÃO. AF_10/2020</t>
  </si>
  <si>
    <t>DISJUNTOR TRIPOLAR TIPO DIN, CORRENTE NOMINAL DE 20A - FORNECIMENTO E INSTALAÇÃO. AF_10/2020</t>
  </si>
  <si>
    <t>DISJUNTOR TRIPOLAR TIPO DIN, CORRENTE NOMINAL DE 32A - FORNECIMENTO E INSTALAÇÃO. AF_10/2020</t>
  </si>
  <si>
    <t>DISJUNTOR TRIPOLAR TIPO DIN, CORRENTE NOMINAL DE 50A - FORNECIMENTO E INSTALAÇÃO. AF_10/2020</t>
  </si>
  <si>
    <t>ELETRODUTO FLEXÍVEL CORRUGADO, PVC, DN 25 MM (3/4"), PARA CIRCUITOS TERMINAIS, INSTALADO EM FORRO - FORNECIMENTO E INSTALAÇÃO. AF_12/2015</t>
  </si>
  <si>
    <t>ELETRODUTO FLEXÍVEL CORRUGADO, PVC, DN 32 MM (1"), PARA CIRCUITOS TERMINAIS, INSTALADO EM FORRO - FORNECIMENTO E INSTALAÇÃO. AF_12/2015</t>
  </si>
  <si>
    <t>ELETRODUTO RÍGIDO ROSCÁVEL, PVC, DN 50 MM (1 1/2"), PARA REDE ENTERRADA DE DISTRIBUIÇÃO DE ENERGIA ELÉTRICA - FORNECIMENTO E INSTALAÇÃO. AF_12/2021</t>
  </si>
  <si>
    <t>ELETRODUTO RÍGIDO ROSCÁVEL, PVC, DN 75 MM (2 1/2"), PARA REDE ENTERRADA DE DISTRIBUIÇÃO DE ENERGIA ELÉTRICA - FORNECIMENTO E INSTALAÇÃO. AF_12/2021</t>
  </si>
  <si>
    <t>ELETRODUTO RÍGIDO ROSCÁVEL, PVC, DN 85 MM (3"), PARA REDE ENTERRADA DE DISTRIBUIÇÃO DE ENERGIA ELÉTRICA - FORNECIMENTO E INSTALAÇÃO. AF_12/2021</t>
  </si>
  <si>
    <t>CAIXA ENTERRADA ELÉTRICA RETANGULAR, EM ALVENARIA COM TIJOLOS CERÂMICOS MACIÇOS, FUNDO COM BRITA, DIMENSÕES INTERNAS: 0,3X0,3X0,3 M. AF_12/2020</t>
  </si>
  <si>
    <t>CAIXA OCTOGONAL 3" X 3", PVC, INSTALADA EM LAJE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</si>
  <si>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</si>
  <si>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</si>
  <si>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6 MM², ANTI-CHAMA 450/750 V, PARA CIRCUITOS TERMINAIS - FORNECIMENTO E INSTALAÇÃO. AF_12/2015</t>
  </si>
  <si>
    <t>CABO DE COBRE FLEXÍVEL ISOLADO, 10 MM², ANTI-CHAMA 450/750 V, PARA CIRCUITOS TERMINAIS - FORNECIMENTO E INSTALAÇÃO. AF_12/2015</t>
  </si>
  <si>
    <t>CABO DE COBRE FLEXÍVEL ISOLADO, 16 MM², ANTI-CHAMA 450/750 V, PARA CIRCUITOS TERMINAIS - FORNECIMENTO E INSTALAÇÃO. AF_12/2015</t>
  </si>
  <si>
    <t>CABO DE COBRE FLEXÍVEL ISOLADO, 25 MM², ANTI-CHAMA 0,6/1,0 KV, PARA REDE ENTERRADA DE DISTRIBUIÇÃO DE ENERGIA ELÉTRICA - FORNECIMENTO E INST
ALAÇÃO. AF_12/2021</t>
  </si>
  <si>
    <t>CABO DE COBRE FLEXÍVEL ISOLADO, 50 MM², ANTI-CHAMA 0,6/1,0 KV, PARA REDE ENTERRADA DE DISTRIBUIÇÃO DE ENERGIA ELÉTRICA - FORNECIMENTO E INST
ALAÇÃO. AF_12/2021</t>
  </si>
  <si>
    <t>CABO DE COBRE FLEXÍVEL ISOLADO, 95 MM², ANTI-CHAMA 0,6/1,0 KV, PARA REDE ENTERRADA DE DISTRIBUIÇÃO DE ENERGIA ELÉTRICA - FORNECIMENTO E INST
ALAÇÃO. AF_12/2021</t>
  </si>
  <si>
    <t>CABO DE COBRE FLEXÍVEL ISOLADO, 150 MM², ANTI-CHAMA 0,6/1,0 KV, PARA REDE ENTERRADA DE DISTRIBUIÇÃO DE ENERGIA ELÉTRICA - FORNECIMENTO E INS
TALAÇÃO. AF_12/2021</t>
  </si>
  <si>
    <t>TOMADA MÉDIA DE EMBUTIR (1 MÓDULO), 2P+T 10 A, INCLUINDO SUPORTE E PLACA - FORNECIMENTO E INSTALAÇÃO. AF_12/2015</t>
  </si>
  <si>
    <t>TOMADA MÉDIA DE EMBUTIR (1 MÓDULO), 2P+T 20 A, INCLUINDO SUPORTE E PLACA - FORNECIMENTO E INSTALAÇÃO. AF_12/2015</t>
  </si>
  <si>
    <t>TOMADA MÉDIA DE EMBUTIR (2 MÓDULOS), 2P+T 10 A, SEM SUPORTE E SEM PLACA - FORNECIMENTO E INSTALAÇÃO. AF_12/2015</t>
  </si>
  <si>
    <t>INTERRUPTOR SIMPLES (1 MÓDULO) COM 1 TOMADA DE EMBUTIR 2P+T 10 A, INCLUINDO SUPORTE E PLACA - FORNECIMENTO E INSTALAÇÃO. AF_12/2015</t>
  </si>
  <si>
    <t>INTERRUPTOR SIMPLES (2 MÓDULOS) COM 1 TOMADA DE EMBUTIR 2P+T 10 A, INCLUINDO SUPORTE E PLACA - FORNECIMENTO E INSTALAÇÃO. AF_12/2015</t>
  </si>
  <si>
    <t>INTERRUPTOR SIMPLES (1 MÓDULO), 10A/250V, INCLUINDO SUPORTE E PLACA - FORNECIMENTO E INSTALAÇÃO. AF_12/2015</t>
  </si>
  <si>
    <t>INTERRUPTOR SIMPLES (2 MÓDULOS), 10A/250V, INCLUINDO SUPORTE E PLACA - FORNECIMENTO E INSTALAÇÃO. AF_12/2015</t>
  </si>
  <si>
    <t>INTERRUPTOR SIMPLES (3 MÓDULOS), 10A/250V, INCLUINDO SUPORTE E PLACA - FORNECIMENTO E INSTALAÇÃO. AF_12/2015</t>
  </si>
  <si>
    <t>LUMINÁRIA TIPO CALHA, DE SOBREPOR, COM 2 LÂMPADAS TUBULARES FLUORESCENTES DE 36 W, COM REATOR DE PARTIDA RÁPIDA - FORNECIMENTO E INSTALAÇÃO. AF_02/2020</t>
  </si>
  <si>
    <t>JOELHO 90 GRAUS, PVC, SOLDÁVEL, DN 25MM, INSTALADO EM DRENO DE AR-CONDICIONADO - FORNECIMENTO E INSTALAÇÃO. AF_12/2014</t>
  </si>
  <si>
    <t>TE, PVC, SOLDÁVEL, DN 25MM, INSTALADO EM DRENO DE AR-CONDICIONADO - FORNECIMENTO E INSTALAÇÃO. AF_12/2014</t>
  </si>
  <si>
    <t>CAIXA RETANGULAR 4" X 2" MÉDIA (1,30 M DO PISO), PVC, INSTALADA EM PAREDE - FORNECIMENTO E INSTALAÇÃO. AF_12/2015</t>
  </si>
  <si>
    <t>ELETRODUTO RÍGIDO ROSCÁVEL, PVC, DN 40 MM (1 1/4"), PARA CIRCUITOS TERMINAIS, INSTALADO EM LAJE - FORNECIMENTO E INSTALAÇÃO. AF_12/2015</t>
  </si>
  <si>
    <t>ELETRODUTO RÍGIDO ROSCÁVEL, PVC, DN 60 MM (2"), PARA REDE ENTERRADA DE DISTRIBUIÇÃO DE ENERGIA ELÉTRICA - FORNECIMENTO E INSTALAÇÃO. AF_12/2021</t>
  </si>
  <si>
    <t>CONECTOR EM BRONZE/LATÃO, DN 28 MM X 1/2", SEM ANEL DE SOLDA, BOLSA X ROSCA F, INSTALADO EM PRUMADA DE HIDRÁULICA PREDIAL - FORNECIMENTO E I
NSTALAÇÃO. AF_04/2022</t>
  </si>
  <si>
    <t>ESCAVAÇÃO MANUAL DE VALA COM PROFUNDIDADE MENOR OU IGUAL A 1,30 M. AF_02/2021</t>
  </si>
  <si>
    <t>HASTE DE ATERRAMENTO 5/8 PARA SPDA - FORNECIMENTO E INSTALAÇÃO. AF_12/2017</t>
  </si>
  <si>
    <t>SUPORTE MÃO FRANCESA EM AÇO, ABAS IGUAIS 30 CM, CAPACIDADE MINIMA 60 K AF_01/2020</t>
  </si>
  <si>
    <t>REATERRO MANUAL APILOADO COM SOQUETE. AF_10/2017</t>
  </si>
  <si>
    <t>COMPACTAÇÃO MECÂNICA DE SOLO PARA EXECUÇÃO DE RADIER, PISO DE CONCRETO
OU LAJE SOBRE SOLO, COM COMPACTADOR DE SOLOS A PERCUSSÃO. AF_09/2021</t>
  </si>
  <si>
    <t>PLACA DE OBRA (PARA CONSTRUCAO CIVIL) EM CHAPA GALVANIZADA *N. 22*, ADESIVADA,DE *2,4 X 1,2* M (SEM POSTES PARA FIXACAO)</t>
  </si>
  <si>
    <t>FABRICAÇÃO, MONTAGEM E DESMONTAGEM DE FÔRMA PARA VIGA BALDRAME, EM MADEIRA SERRADA, E=25 MM, 4 UTILIZAÇÕES. AF_06/2017</t>
  </si>
  <si>
    <t>CONCRETAGEM DE SAPATAS, FCK 30 MPA, COM USO DE BOMBA LANÇAMENTO, ADENSAMENTO E ACABAMENTO. AF_11/2016</t>
  </si>
  <si>
    <t>LASTRO DE CONCRETO MAGRO, APLICADO EM PISOS, LAJES SOBRE SOLO OU RADIERS, ESPESSURA DE 5 CM. AF_07/2016</t>
  </si>
  <si>
    <t>ARMAÇÃO DE ESTRUTURAS DE CONCRETO ARMADO, EXCETO VIGAS, PILARES, LAJES
E FUNDAÇÕES, UTILIZANDO AÇO CA-50 DE 12,5 MM - MONTAGEM. AF_12/2015</t>
  </si>
  <si>
    <t>FABRICAÇÃO, MONTAGEM E DESMONTAGEM DE FÔRMA PARA SAPATA, EM MADEIRA SERRADA, E=25 MM, 4 UTILIZAÇÕES. AF_06/2017</t>
  </si>
  <si>
    <t>ARRASAMENTO MECANICO DE ESTACA DE CONCRETO ARMADO, DIAMETROS DE ATÉ 40CM. AF_05/2021</t>
  </si>
  <si>
    <t>ESTACA ESCAVADA MECANICAMENTE, SEM FLUIDO ESTABILIZANTE, COM 40CM DE DIÂMETRO, CONCRETO LANÇADO POR CAMINHÃO BETONEIRA (EXCLUSIVE MOBILIZAÇÃ
O E DESMOBILIZAÇÃO). AF_01/2020</t>
  </si>
  <si>
    <t>LASTRO DE CONCRETO MAGRO, APLICADO EM PISOS, LAJES SOBRE SOLO OU RADIE
RS, ESPESSURA DE 5 CM. AF_07/2016</t>
  </si>
  <si>
    <t>FABRICAÇÃO, MONTAGEM E DESMONTAGEM DE FÔRMA PARA BLOCO DE COROAMENTO, EM MADEIRA SERRADA, E=25 MM, 4 UTILIZAÇÕES. AF_06/2017</t>
  </si>
  <si>
    <t>ESTACA ESCAVADA MECANICAMENTE, SEM FLUIDO ESTABILIZANTE, COM 25CM DE DIÂMETRO, CONCRETO LANÇADO MANUALMENTE (EXCLUSIVE MOBILIZAÇÃO E DESMOBILIZAÇÃO). AF_01/2020</t>
  </si>
  <si>
    <t>FIXAÇÃO (ENCUNHAMENTO) DE ALVENARIA DE VEDAÇÃO COM TIJOLO MACIÇO. AF_03/2016</t>
  </si>
  <si>
    <t>ALVENARIA DE VEDAÇÃO DE BLOCOS CERÂMICOS MACIÇOS DE 5X10X20CM (ESPESSURA 10CM) E ARGAMASSA DE ASSENTAMENTO COM PREPARO EM BETONEIRA. AF_05/2020</t>
  </si>
  <si>
    <t>ALVENARIA DE VEDAÇÃO DE BLOCOS CERÂMICOS FURADOS NA HORIZONTAL DE 14X19X19 CM (ESPESSURA 14 CM, BLOCO DEITADO) E ARGAMASSA DE ASSENTAMENTO COM PREPARO EM BETONEIRA. AF_12/2021</t>
  </si>
  <si>
    <t>ALVENARIA DE VEDAÇÃO DE BLOCOS CERÂMICOS FURADOS NA HORIZONTAL DE 9X19X19 CM (ESPESSURA 9 CM) E ARGAMASSA DE ASSENTAMENTO COM PREPARO EM BETONEIRA. AF_12/2021</t>
  </si>
  <si>
    <t>ALVENARIA DE VEDAÇÃO COM ELEMENTO VAZADO DE CONCRETO (COBOGÓ) DE 7X50X50CM E ARGAMASSA DE ASSENTAMENTO COM PREPARO EM BETONEIRA. AF_05/2020</t>
  </si>
  <si>
    <t>ALVENARIA ESTRUTURAL DE BLOCOS CERÂMICOS 14X19X39, (ESPESSURA DE 14 CM), PARA PAREDES COM ÁREA LÍQUIDA MENOR QUE 6M², SEM VÃOS, UTILIZANDO PALHETA E ARGAMASSA DE ASSENTAMENTO COM PREPARO EM BETONEIRA. AF_12/2014</t>
  </si>
  <si>
    <t>DIVISORIA SANITÁRIA, TIPO CABINE, EM GRANITO CINZA POLIDO, ESP = 3CM, ASSENTADO COM ARGAMASSA COLANTE AC III-E, EXCLUSIVE FERRAGENS. AF_01/2021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</si>
  <si>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</si>
  <si>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>Contrapiso de concreto não-estrutural, espessura 5cm e preparo mecânico</t>
  </si>
  <si>
    <t>Camada regularizadora traço 1:4 (cimento e areia) espessura 2cm</t>
  </si>
  <si>
    <t>Tubo PVC soldável Ø 20 mm, fornecimento e instalação</t>
  </si>
  <si>
    <t>Tubo PVC soldável Ø 25 mm, fornecimento e instalação</t>
  </si>
  <si>
    <t>Tubo PVC soldável Ø 32 mm, fornecimento e instalação</t>
  </si>
  <si>
    <t>Tubo PVC soldável Ø 50 mm, fornecimento e instalação</t>
  </si>
  <si>
    <t>Tubo PVC soldável Ø 60 mm, fornecimento e instalação</t>
  </si>
  <si>
    <t>Tubo PVC soldável Ø 75mm, fornecimento e instalação</t>
  </si>
  <si>
    <t>Tubo PVC soldável Ø 85mm, fornecimento e instalação</t>
  </si>
  <si>
    <t>Adaptador sol. curto com bolsa-rosca para registro - 20mm - 1/2", fornecimento e instalação</t>
  </si>
  <si>
    <t>Adaptador sol. curto com bolsa-rosca para registro - 25mm - 3/4", fornecimento e instalação</t>
  </si>
  <si>
    <t>Adaptador sol. curto com bolsa-rosca para registro - 32mm - 1", fornecimento e instalação</t>
  </si>
  <si>
    <t>Adaptador sol. curto com bolsa-rosca para registro - 50mm - 1 1/2", fornecimento e instalação</t>
  </si>
  <si>
    <t>Adaptador sol. curto com bolsa-rosca para registro - 60mm - 2", fornecimento e instalação</t>
  </si>
  <si>
    <t>Adaptador sol. curto com bolsa-rosca para registro - 85mm - 3", fornecimento e instalação</t>
  </si>
  <si>
    <t>Joelho 45 soldável - 25mm, fornecimento e instalação</t>
  </si>
  <si>
    <t>Joelho 45 soldável - 32mm, fornecimento e instalação</t>
  </si>
  <si>
    <t>Joelho 45 soldável - 50mm, fornecimento e instalação</t>
  </si>
  <si>
    <t>Joelho 45 soldável - 75mm, fornecimento e instalação</t>
  </si>
  <si>
    <t>Joelho 45 soldável - 85mm, fornecimento e instalação</t>
  </si>
  <si>
    <t>Joelho 90 soldável - 20mm, fornecimento e instalação</t>
  </si>
  <si>
    <t>Joelho 90 soldável - 25mm, fornecimento e instalação</t>
  </si>
  <si>
    <t>Joelho 90 soldável - 32mm, fornecimento e instalação</t>
  </si>
  <si>
    <t>Joelho 90 soldável - 50mm, fornecimento e instalação</t>
  </si>
  <si>
    <t>Joelho 90 soldável - 60mm, fornecimento e instalação</t>
  </si>
  <si>
    <t>Joelho 90 soldável - 75mm, fornecimento e instalação</t>
  </si>
  <si>
    <t>Joelho 90 soldável - 85mm, fornecimento e instalação</t>
  </si>
  <si>
    <t>Tê 90 soldável - 25mm, fornecimento e instalação</t>
  </si>
  <si>
    <t>Tê 90 soldável - 32mm, fornecimento e instalação</t>
  </si>
  <si>
    <t>Tê 90 soldável - 50mm, fornecimento e instalação</t>
  </si>
  <si>
    <t>Tê 90 soldável - 75mm, fornecimento e instalação</t>
  </si>
  <si>
    <t>Tê 90 soldável - 85mm, fornecimento e instalação</t>
  </si>
  <si>
    <t>Tê de redução 90 soldavel - 32mm - 25mm, fornecimento e instalação</t>
  </si>
  <si>
    <t>Tê de redução 90 soldavel - 50mm - 25mm, fornecimento e instalação</t>
  </si>
  <si>
    <t>Tê de redução 90 soldavel - 75mm - 50mm, fornecimento e instalação</t>
  </si>
  <si>
    <t>Tê de redução 90 soldavel - 85mm - 60mm, fornecimento e instalação</t>
  </si>
  <si>
    <t>Tubo de PVC Ø100mm, fornecimento e instalação</t>
  </si>
  <si>
    <t>Tubo de PVC Ø150mm, fornecimento e instalação</t>
  </si>
  <si>
    <t>Joelho 45 - 100mm, fornecimento e instalação</t>
  </si>
  <si>
    <t>Joelho 90 - 100mm, fornecimento e instalação</t>
  </si>
  <si>
    <t>Junção simples - 100mm - 100mm, fornecimento e instalação</t>
  </si>
  <si>
    <t>Caixa de areia sem grelha 60x60cm</t>
  </si>
  <si>
    <t>Caixa de inspeção 60x60cm</t>
  </si>
  <si>
    <t>Ralo sifonado, PVC 100x100X40mm</t>
  </si>
  <si>
    <t>Terminal de Ventilação 50mm</t>
  </si>
  <si>
    <t>Terminal de Ventilação 75mm</t>
  </si>
  <si>
    <t>Bacia Sanitária Convencional, código Izy P.11, DECA, ou equivalente com acessórios- fornecimento e instalação</t>
  </si>
  <si>
    <t>Bacia Convencional Studio Kids, código PI.16, para valvula de descarga, em louca branca,  assento plastico, anel de vedação, tubo pvc ligacao - fornecimento e instalacao, Deca ou equivalente</t>
  </si>
  <si>
    <t>Cuba de embutir oval em louça branca, fornecimento e instalação</t>
  </si>
  <si>
    <t>Cuba de embutir em aço Inoxidável completa, dimensões 40x34x17cm</t>
  </si>
  <si>
    <t>Chuveiro Maxi Ducha com desviador para duchas elétricas, LORENZETTI ou equivalente</t>
  </si>
  <si>
    <t>Barra de apoio, Linha conforto, código 2310.C.080.POL, aço inox polido, DECA ou equivalente</t>
  </si>
  <si>
    <t>Barra de apoio, Linha conforto, código 2310.C.070.POL, aço inox polido, DECA ou equivalente</t>
  </si>
  <si>
    <t>Barra de apoio, Linha conforto, código 2310.C.040.POL, aço inox polido, DECA ou equivalente</t>
  </si>
  <si>
    <t>Tubo de Aço Galvanizado Ø 3/4", inclusive conexões</t>
  </si>
  <si>
    <t>Tampão ferro fundido para passeio com inscrição "Incêndio" 50X50cm</t>
  </si>
  <si>
    <t>Cabo de cobre nu 16 mm2</t>
  </si>
  <si>
    <t>Cabo de cobre nu 35mm²</t>
  </si>
  <si>
    <t>Cabo de cobre nu 50mm²</t>
  </si>
  <si>
    <t>Acabamento interno: duas demãos de espessura seca de primer Epóxi</t>
  </si>
  <si>
    <t>Acabamento externo: uma demão de espessura seca de primer Epóxi</t>
  </si>
  <si>
    <t>TABELA</t>
  </si>
  <si>
    <t>CODIGO</t>
  </si>
  <si>
    <t>COEFICIENTE</t>
  </si>
  <si>
    <t>1,0000000</t>
  </si>
  <si>
    <t>COMPOSICAO</t>
  </si>
  <si>
    <t>PISO PODOTÁTIL EXTERNO ESP. 2,5CM, ASSENTADO COM ARGAMASSA (FORNECIMENTO E ASSENTAMENTO)</t>
  </si>
  <si>
    <t>M2</t>
  </si>
  <si>
    <t>INSUMO</t>
  </si>
  <si>
    <t>AREIA MEDIA - POSTO JAZIDA/FORNECEDOR (RETIRADO NA JAZIDA, SEM TRANSPORTE)</t>
  </si>
  <si>
    <t>REJUNTE CIMENTICIO, QUALQUER COR</t>
  </si>
  <si>
    <t>KG</t>
  </si>
  <si>
    <t>PISO PODOTATIL DE CONCRETO - DIRECIONAL E ALERTA, *40 X 40 X 2,5* CM</t>
  </si>
  <si>
    <t>CAL HIDRATADA CH-I PARA ARGAMASSAS</t>
  </si>
  <si>
    <t>CIMENTO PORTLAND COMPOSTO CP II-32</t>
  </si>
  <si>
    <t>PEDREIRO COM ENCARGOS COMPLEMENTARES</t>
  </si>
  <si>
    <t>SERVENTE COM ENCARGOS COMPLEMENTARES</t>
  </si>
  <si>
    <t>PINTURA DE PISO COM TINTA ACRÍLICA, APLICAÇÃO MANUAL, 2 DEMÃOS, INCLUSO FUNDO PREPARADOR. AF_05/2021</t>
  </si>
  <si>
    <t>CUMEEIRA PARA TELHA DE FIBROCIMENTO ONDULADA E = 6 MM, INCLUSO ACESSÓRIOS DE FIXAÇÃO E IÇAMENTO. AF_07/2019</t>
  </si>
  <si>
    <t>INSUMOS</t>
  </si>
  <si>
    <t xml:space="preserve"> CONJUNTO ARRUELAS DE VEDACAO 5/16" PARA TELHA FIBROCIMENTO (UMA ARRUELA CJ 
METALICA E UMA ARRUELA PVC - CONICAS)</t>
  </si>
  <si>
    <t>CJ</t>
  </si>
  <si>
    <t>4,2000000</t>
  </si>
  <si>
    <t>4302</t>
  </si>
  <si>
    <t>PARAFUSO ZINCADO ROSCA SOBERBA, CABECA SEXTAVADA, 5/16 " X 250 MM, PARA FIXACAO DE TELHA EM MADEIRA</t>
  </si>
  <si>
    <t>UN</t>
  </si>
  <si>
    <t>7219</t>
  </si>
  <si>
    <t>CUMEEIRA UNIVERSAL PARA TELHA ONDULADA DE FIBROCIMENTO, E = 6 MM, ABA 210 MM, COMPRIMENTO 1100 MM (SEM AMIANTO)</t>
  </si>
  <si>
    <t>1,0290000</t>
  </si>
  <si>
    <t>88316</t>
  </si>
  <si>
    <t>0,0730000</t>
  </si>
  <si>
    <t>88323</t>
  </si>
  <si>
    <t>TELHADISTA COM ENCARGOS COMPLEMENTARES</t>
  </si>
  <si>
    <t>0,0600000</t>
  </si>
  <si>
    <t>93281</t>
  </si>
  <si>
    <t>GUINCHO ELÉTRICO DE COLUNA, CAPACIDADE 400 KG, COM MOTO FREIO, MOTOR TRIFÁSICO DE 1,25 CV - CHP DIURNO. AF_03/2016</t>
  </si>
  <si>
    <t>CHP</t>
  </si>
  <si>
    <t>0,0018000</t>
  </si>
  <si>
    <t>93282</t>
  </si>
  <si>
    <t>GUINCHO ELÉTRICO DE COLUNA, CAPACIDADE 400 KG, COM MOTO FREIO, MOTOR TRIFÁSICO DE 1,25 CV - CHI DIURNO. AF_03/2016</t>
  </si>
  <si>
    <t>CHI</t>
  </si>
  <si>
    <t>0,0026000</t>
  </si>
  <si>
    <t>NÃO AFERIDA</t>
  </si>
  <si>
    <t>83446</t>
  </si>
  <si>
    <t>CAIXA DE PASSAGEM 30X30X40 COM TAMPA E DRENO BRITA</t>
  </si>
  <si>
    <t>2,1560000</t>
  </si>
  <si>
    <t>370</t>
  </si>
  <si>
    <t>0,0653000</t>
  </si>
  <si>
    <t>1106</t>
  </si>
  <si>
    <t>3,0096000</t>
  </si>
  <si>
    <t>1358</t>
  </si>
  <si>
    <t>CHAPA DE MADEIRA COMPENSADA RESINADA PARA FORMA DE CONCRETO, DE *2,2 X 1,1* M, E = 17 MM</t>
  </si>
  <si>
    <t>1379</t>
  </si>
  <si>
    <t>18,5084000</t>
  </si>
  <si>
    <t>4721</t>
  </si>
  <si>
    <t>PEDRA BRITADA N. 1 (9,5 a 19 MM) POSTO PEDREIRA/FORNECEDOR, SEM FRETE</t>
  </si>
  <si>
    <t>0,0365000</t>
  </si>
  <si>
    <t>4722</t>
  </si>
  <si>
    <t>PEDRA BRITADA N. 3 (38 A 50 MM) POSTO PEDREIRA/FORNECEDOR, SEM FRETE</t>
  </si>
  <si>
    <t>0,0040000</t>
  </si>
  <si>
    <t>7258</t>
  </si>
  <si>
    <t>TIJOLO CERAMICO MACICO *5 X 10 X 20* CM</t>
  </si>
  <si>
    <t>60,4800000</t>
  </si>
  <si>
    <t>88309</t>
  </si>
  <si>
    <t>1,6789000</t>
  </si>
  <si>
    <t>4,4832000</t>
  </si>
  <si>
    <t xml:space="preserve"> </t>
  </si>
  <si>
    <t xml:space="preserve"> ACO CA-60, 4,2 MM OU 5,0 MM, DOBRADO E CORTADO KG CR </t>
  </si>
  <si>
    <t>85010</t>
  </si>
  <si>
    <t>CAIXILHO FIXO, DE ALUMINIO, PARA VIDRO</t>
  </si>
  <si>
    <t>599</t>
  </si>
  <si>
    <t>JANELA FIXA EM ALUMINIO, 60  X 80 CM (A X L), BATENTE/REQUADRO DE 3 A 14 CM, COM VIDRO, SEM GUARNICAO/ALIZAR</t>
  </si>
  <si>
    <t>0,3000000</t>
  </si>
  <si>
    <t>88315</t>
  </si>
  <si>
    <t>SERRALHEIRO COM ENCARGOS COMPLEMENTARES</t>
  </si>
  <si>
    <t>0,8000000</t>
  </si>
  <si>
    <t>1,2000000</t>
  </si>
  <si>
    <t>88627</t>
  </si>
  <si>
    <t>ARGAMASSA TRAÇO 1:0,5:4,5 (EM VOLUME DE CIMENTO, CAL E AREIA MÉDIA ÚMIDA) PARA ASSENTAMENTO DE ALVENARIA, PREPARO MANUAL. AF_08/2019</t>
  </si>
  <si>
    <t>0,0060000</t>
  </si>
  <si>
    <t>73665</t>
  </si>
  <si>
    <t>ESCADA TIPO MARINHEIRO EM ACO CA-50 9,52MM INCLUSO PINTURA COM FUNDO ANTICORROSIVO TIPO ZARCAO</t>
  </si>
  <si>
    <t>34</t>
  </si>
  <si>
    <t>ACO CA-50, 10,0 MM, VERGALHAO</t>
  </si>
  <si>
    <t>2,8000000</t>
  </si>
  <si>
    <t>7307</t>
  </si>
  <si>
    <t>FUNDO ANTICORROSIVO PARA METAIS FERROSOS (ZARCAO)</t>
  </si>
  <si>
    <t>L</t>
  </si>
  <si>
    <t>0,0250000</t>
  </si>
  <si>
    <t>88245</t>
  </si>
  <si>
    <t>ARMADOR COM ENCARGOS COMPLEMENTARES</t>
  </si>
  <si>
    <t>0,3500000</t>
  </si>
  <si>
    <t>1,1000000</t>
  </si>
  <si>
    <t>1,1300000</t>
  </si>
  <si>
    <t>88629</t>
  </si>
  <si>
    <t>ARGAMASSA TRAÇO 1:3 (EM VOLUME DE CIMENTO E AREIA MÉDIA ÚMIDA), PREPARO MANUAL. AF_08/2019</t>
  </si>
  <si>
    <t>0,0034500</t>
  </si>
  <si>
    <t>SERVIÇOS EXTRAS</t>
  </si>
  <si>
    <t>24.3</t>
  </si>
  <si>
    <t>24.4</t>
  </si>
  <si>
    <t>24.5</t>
  </si>
  <si>
    <t>24.6</t>
  </si>
  <si>
    <t>EMLURB</t>
  </si>
  <si>
    <t>SEDUC</t>
  </si>
  <si>
    <t>SICRO</t>
  </si>
  <si>
    <t>07.03.020</t>
  </si>
  <si>
    <t>01.09.090</t>
  </si>
  <si>
    <t>11.03.070</t>
  </si>
  <si>
    <t>04.03.070</t>
  </si>
  <si>
    <t>01.01.044</t>
  </si>
  <si>
    <t>25.1</t>
  </si>
  <si>
    <t>25.2</t>
  </si>
  <si>
    <t>MURO COM EMBASAMENTO DE 5O CM E ALTURA DA ALVENARIA DE ELEVACAO DE 1,8 M, COM COLUNAS ESPACADAS DE 3 EM 3 METROS, INCLUSIVE CHAPISCO, MASSA UNICA E CAIACAO,E AINDA ESCAVACAO, REATERRO, REMOCAO DO MATERIAL ESCAVADO E CONCRETO MAGRO</t>
  </si>
  <si>
    <t>BOMBA DE DRENAGEM SUBMERSA COM MOTOR ELETRICO INCLUSIVE 10 METROS DE MANGOTE DE 3"- POT.4CV COM ENERGIA ELETRICA.(SERVICO DIURNO OU NOTUR NO)</t>
  </si>
  <si>
    <t>h</t>
  </si>
  <si>
    <t>REMOCAO DE MATERIAL DE PRIMEIRA CATEGORIA EM CAMINHAO BASCULANTE, D.M.T. 6 KM, INCLUSIVE CARGA E DESCARGA MECANICAS .</t>
  </si>
  <si>
    <t>CARRETA CARREGA TUDO,COM BASE PLANA E 3 EIXOS
COM CAPACIDADE DE CARGA DE 15 A 70 TON. - SEM MAO DE OBRA DO OPERADOR E SEM COMBUSTIVEL. (SERVICO DIURNO OU NOTURNO)</t>
  </si>
  <si>
    <t>CAPEAÇO DE REVESTIMENTO EM EMBOÇO, PARA ALVENARIA DE 15CM DE ESPESSURA,  COM ARGAMASSA MISTA DE CAL HIDRATADA E AREIA PENEIRADA, TRAÇO 1:4, COM ADIÇÃO DE 130KG DE CIMENTO ESPESSURA DE 20MM, INCLUSIVE CHAPISCO NO TRAÇO 1:3 (SEE).</t>
  </si>
  <si>
    <t>ESCAVAÇÃO DE VALA EM MATERIAL DE 3ª CATEGORIA - RESISTÊNCIA À COMPRESSÃO DE 50 A 70 MPA - COM ESCAVADEIRA E ROMPEDOR HIDRÁULICO 1.700 KG</t>
  </si>
  <si>
    <t>Data de preço: junho/2022 - sicro abril/2022 - seinfra/2021 com desoneração</t>
  </si>
  <si>
    <t xml:space="preserve">TOTAL FNDE: </t>
  </si>
  <si>
    <t xml:space="preserve">TOTAL RECURSO PROPIO: </t>
  </si>
  <si>
    <t>SERVIÇOS PRELIMINARES E MOVIMENTO DE TERRA PARA FUNDAÇÕES</t>
  </si>
  <si>
    <t>2.4</t>
  </si>
  <si>
    <t>2.4.1</t>
  </si>
  <si>
    <t>2.4.2</t>
  </si>
  <si>
    <t>ADMINISTRAÇÃO</t>
  </si>
  <si>
    <t>ADMINISTRAÇÃO DE OBRA</t>
  </si>
  <si>
    <t>MÊS</t>
  </si>
  <si>
    <t>PREÇO UNITÁRIO</t>
  </si>
  <si>
    <t>PREÇO TOTAL</t>
  </si>
  <si>
    <t xml:space="preserve"> ENGENHEIRO CIVIL DE OBRA PLENO COM ENCARGOS COMPLEMENTARES MES CR </t>
  </si>
  <si>
    <t xml:space="preserve"> ENCARREGADO GERAL DE OBRAS COM ENCARGOS COMPLEMENTARES MES CR </t>
  </si>
  <si>
    <t>VALOR TOTAL:</t>
  </si>
  <si>
    <t xml:space="preserve">TAPUME COM TELHA METÁLICA. AF_05/2018 </t>
  </si>
  <si>
    <t xml:space="preserve">LIMPEZA MANUAL DE VEGETAÇÃO EM TERRENO COM ENXADA.AF_05/2018 </t>
  </si>
  <si>
    <t>24.7</t>
  </si>
  <si>
    <t>24.8</t>
  </si>
  <si>
    <t>TOTAL GERAL: TRÊS MILHÕES, QUATROCENTOS E SETENTA E DOIS MIL, TREZENTOS REAIS E DOIS CENTAVOS.</t>
  </si>
  <si>
    <t>TOTAL FNDE: DOIS MILHÕES, TREZENTOS E DEZESSETE MIL, DUZENTOS E TRES REAIS E VINTE CENTAVOS.</t>
  </si>
  <si>
    <t>TOTAL RECURSO PROPIO: UM MILHÃO, CENTO E CINQUENTA E CINCO MIL, NOVENTA E SEIS REAIS E OITENTA E DOIS CENTAVOS.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</si>
</sst>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_(* #,##0.00_);_(* \(#,##0.00\);_(* \-??_);_(@_)"/>
    <numFmt numFmtId="180" formatCode="0.000"/>
    <numFmt numFmtId="181" formatCode="_(* #,##0.0000000000000000_);_(* \(#,##0.0000000000000000\);_(* &quot;-&quot;??_);_(@_)"/>
    <numFmt numFmtId="182" formatCode="_(* #,##0.0_);_(* \(#,##0.0\);_(* &quot;-&quot;??_);_(@_)"/>
    <numFmt numFmtId="183" formatCode="&quot;R$&quot;\ #,##0.00"/>
    <numFmt numFmtId="184" formatCode="#,##0.00000"/>
  </numFmts>
  <fonts count="70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20.5"/>
      <color rgb="FF000000"/>
      <name val="Times New Roman"/>
      <family val="1"/>
    </font>
    <font>
      <sz val="10.5"/>
      <color rgb="FF000000"/>
      <name val="Arial Black"/>
      <family val="2"/>
    </font>
    <font>
      <sz val="14"/>
      <color rgb="FF000000"/>
      <name val="Times New Roman"/>
      <family val="1"/>
    </font>
    <font>
      <b/>
      <sz val="11"/>
      <name val="Arial"/>
      <family val="2"/>
    </font>
    <font>
      <sz val="9"/>
      <name val="Arial"/>
      <family val="2"/>
    </font>
    <font>
      <sz val="10"/>
      <name val="Arial1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indexed="8"/>
      <name val="Courier"/>
      <family val="3"/>
    </font>
    <font>
      <b/>
      <sz val="8"/>
      <color indexed="8"/>
      <name val="Courier"/>
      <family val="3"/>
    </font>
    <font>
      <b/>
      <sz val="9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8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rgb="FFDDDDDD"/>
      </left>
      <right style="medium">
        <color rgb="FFDDDDDD"/>
      </right>
      <top style="thick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389">
    <xf numFmtId="0" fontId="0" fillId="0" borderId="0"/>
    <xf numFmtId="0" fontId="15" fillId="0" borderId="0" applyNumberFormat="0" applyBorder="0" applyProtection="0"/>
    <xf numFmtId="0" fontId="15" fillId="0" borderId="0" applyNumberFormat="0" applyBorder="0" applyProtection="0"/>
    <xf numFmtId="165" fontId="15" fillId="0" borderId="0" applyBorder="0" applyProtection="0"/>
    <xf numFmtId="165" fontId="15" fillId="0" borderId="0" applyBorder="0" applyProtection="0"/>
    <xf numFmtId="0" fontId="16" fillId="0" borderId="0" applyNumberFormat="0" applyBorder="0" applyProtection="0"/>
    <xf numFmtId="0" fontId="15" fillId="0" borderId="0" applyNumberFormat="0" applyBorder="0" applyProtection="0"/>
    <xf numFmtId="166" fontId="16" fillId="0" borderId="0" applyBorder="0" applyProtection="0"/>
    <xf numFmtId="0" fontId="17" fillId="0" borderId="0" applyNumberFormat="0" applyBorder="0" applyProtection="0">
      <alignment horizontal="center"/>
    </xf>
    <xf numFmtId="0" fontId="17" fillId="0" borderId="0" applyNumberFormat="0" applyBorder="0" applyProtection="0">
      <alignment horizontal="center" textRotation="90"/>
    </xf>
    <xf numFmtId="0" fontId="12" fillId="0" borderId="0"/>
    <xf numFmtId="9" fontId="12" fillId="0" borderId="0" applyFont="0" applyFill="0" applyBorder="0" applyAlignment="0" applyProtection="0"/>
    <xf numFmtId="0" fontId="18" fillId="0" borderId="0" applyNumberFormat="0" applyBorder="0" applyProtection="0"/>
    <xf numFmtId="167" fontId="18" fillId="0" borderId="0" applyBorder="0" applyProtection="0"/>
    <xf numFmtId="164" fontId="14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5" fillId="0" borderId="0" applyBorder="0" applyProtection="0"/>
    <xf numFmtId="0" fontId="12" fillId="0" borderId="0"/>
    <xf numFmtId="0" fontId="12" fillId="0" borderId="0"/>
    <xf numFmtId="0" fontId="12" fillId="0" borderId="0"/>
    <xf numFmtId="0" fontId="19" fillId="0" borderId="0"/>
    <xf numFmtId="164" fontId="12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1" fillId="0" borderId="0"/>
    <xf numFmtId="0" fontId="10" fillId="0" borderId="0"/>
    <xf numFmtId="0" fontId="22" fillId="0" borderId="0"/>
    <xf numFmtId="164" fontId="14" fillId="0" borderId="0" applyFont="0" applyFill="0" applyBorder="0" applyAlignment="0" applyProtection="0"/>
    <xf numFmtId="0" fontId="19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0" borderId="0" applyNumberFormat="0" applyBorder="0" applyProtection="0"/>
    <xf numFmtId="0" fontId="23" fillId="0" borderId="0" applyNumberFormat="0" applyFill="0" applyBorder="0" applyAlignment="0" applyProtection="0">
      <alignment vertical="top"/>
      <protection locked="0"/>
    </xf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24" fillId="0" borderId="0"/>
    <xf numFmtId="0" fontId="21" fillId="0" borderId="0"/>
    <xf numFmtId="0" fontId="9" fillId="0" borderId="0"/>
    <xf numFmtId="9" fontId="19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9" fontId="19" fillId="0" borderId="0" applyFont="0" applyFill="0" applyBorder="0" applyAlignment="0" applyProtection="0"/>
    <xf numFmtId="0" fontId="12" fillId="0" borderId="0"/>
    <xf numFmtId="0" fontId="8" fillId="0" borderId="0"/>
    <xf numFmtId="43" fontId="8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164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7" fillId="0" borderId="0"/>
    <xf numFmtId="9" fontId="26" fillId="0" borderId="0" applyFont="0" applyFill="0" applyBorder="0" applyAlignment="0" applyProtection="0"/>
    <xf numFmtId="0" fontId="28" fillId="0" borderId="0"/>
    <xf numFmtId="168" fontId="12" fillId="0" borderId="0" applyFont="0" applyFill="0" applyBorder="0" applyAlignment="0" applyProtection="0"/>
    <xf numFmtId="169" fontId="29" fillId="0" borderId="0">
      <protection locked="0"/>
    </xf>
    <xf numFmtId="0" fontId="13" fillId="6" borderId="21" applyFill="0" applyBorder="0" applyAlignment="0" applyProtection="0">
      <alignment vertical="center"/>
      <protection locked="0"/>
    </xf>
    <xf numFmtId="170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2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173" fontId="29" fillId="0" borderId="0">
      <protection locked="0"/>
    </xf>
    <xf numFmtId="173" fontId="29" fillId="0" borderId="0"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38" fontId="31" fillId="2" borderId="0" applyNumberFormat="0" applyBorder="0" applyAlignment="0" applyProtection="0"/>
    <xf numFmtId="0" fontId="29" fillId="0" borderId="0">
      <protection locked="0"/>
    </xf>
    <xf numFmtId="0" fontId="29" fillId="0" borderId="0">
      <protection locked="0"/>
    </xf>
    <xf numFmtId="0" fontId="32" fillId="0" borderId="0"/>
    <xf numFmtId="10" fontId="31" fillId="7" borderId="1" applyNumberFormat="0" applyBorder="0" applyAlignment="0" applyProtection="0"/>
    <xf numFmtId="0" fontId="12" fillId="0" borderId="0">
      <alignment horizontal="centerContinuous" vertical="justify"/>
    </xf>
    <xf numFmtId="0" fontId="33" fillId="0" borderId="0" applyAlignment="0">
      <alignment horizontal="center"/>
    </xf>
    <xf numFmtId="174" fontId="34" fillId="0" borderId="0"/>
    <xf numFmtId="0" fontId="35" fillId="0" borderId="0">
      <alignment horizontal="left" vertical="center" indent="12"/>
    </xf>
    <xf numFmtId="0" fontId="31" fillId="0" borderId="21" applyBorder="0">
      <alignment horizontal="left" vertical="center" wrapText="1" indent="2"/>
      <protection locked="0"/>
    </xf>
    <xf numFmtId="0" fontId="31" fillId="0" borderId="21" applyBorder="0">
      <alignment horizontal="left" vertical="center" wrapText="1" indent="3"/>
      <protection locked="0"/>
    </xf>
    <xf numFmtId="10" fontId="12" fillId="0" borderId="0" applyFont="0" applyFill="0" applyBorder="0" applyAlignment="0" applyProtection="0"/>
    <xf numFmtId="175" fontId="29" fillId="0" borderId="0">
      <protection locked="0"/>
    </xf>
    <xf numFmtId="175" fontId="29" fillId="0" borderId="0">
      <protection locked="0"/>
    </xf>
    <xf numFmtId="176" fontId="29" fillId="0" borderId="0">
      <protection locked="0"/>
    </xf>
    <xf numFmtId="38" fontId="25" fillId="0" borderId="0" applyFont="0" applyFill="0" applyBorder="0" applyAlignment="0" applyProtection="0"/>
    <xf numFmtId="177" fontId="36" fillId="0" borderId="0">
      <protection locked="0"/>
    </xf>
    <xf numFmtId="178" fontId="26" fillId="0" borderId="0" applyFont="0" applyFill="0" applyBorder="0" applyAlignment="0" applyProtection="0"/>
    <xf numFmtId="0" fontId="25" fillId="0" borderId="0"/>
    <xf numFmtId="0" fontId="37" fillId="0" borderId="0">
      <protection locked="0"/>
    </xf>
    <xf numFmtId="0" fontId="37" fillId="0" borderId="0">
      <protection locked="0"/>
    </xf>
    <xf numFmtId="0" fontId="7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26" fillId="0" borderId="0"/>
    <xf numFmtId="0" fontId="6" fillId="0" borderId="0"/>
    <xf numFmtId="9" fontId="6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1" fontId="12" fillId="0" borderId="0" applyFont="0" applyFill="0" applyBorder="0" applyAlignment="0" applyProtection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41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3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horizontal="centerContinuous" vertical="justify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16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horizontal="centerContinuous" vertical="justify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>
      <alignment horizontal="centerContinuous" vertical="justify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164" fontId="12" fillId="0" borderId="0" applyFont="0" applyFill="0" applyBorder="0" applyAlignment="0" applyProtection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12" fillId="0" borderId="0" applyFont="0" applyFill="0" applyBorder="0" applyAlignment="0" applyProtection="0"/>
    <xf numFmtId="0" fontId="3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41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2" fillId="0" borderId="0">
      <alignment horizontal="centerContinuous" vertical="justify"/>
    </xf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5" fillId="0" borderId="0"/>
    <xf numFmtId="0" fontId="2" fillId="0" borderId="0"/>
    <xf numFmtId="43" fontId="2" fillId="0" borderId="0" applyFont="0" applyFill="0" applyBorder="0" applyAlignment="0" applyProtection="0"/>
    <xf numFmtId="0" fontId="25" fillId="0" borderId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5" fillId="10" borderId="0" applyNumberFormat="0" applyBorder="0" applyAlignment="0" applyProtection="0"/>
    <xf numFmtId="0" fontId="46" fillId="22" borderId="25" applyNumberFormat="0" applyAlignment="0" applyProtection="0"/>
    <xf numFmtId="0" fontId="47" fillId="23" borderId="26" applyNumberFormat="0" applyAlignment="0" applyProtection="0"/>
    <xf numFmtId="0" fontId="48" fillId="0" borderId="27" applyNumberFormat="0" applyFill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7" borderId="0" applyNumberFormat="0" applyBorder="0" applyAlignment="0" applyProtection="0"/>
    <xf numFmtId="0" fontId="49" fillId="13" borderId="25" applyNumberFormat="0" applyAlignment="0" applyProtection="0"/>
    <xf numFmtId="0" fontId="50" fillId="9" borderId="0" applyNumberFormat="0" applyBorder="0" applyAlignment="0" applyProtection="0"/>
    <xf numFmtId="0" fontId="51" fillId="28" borderId="0" applyNumberFormat="0" applyBorder="0" applyAlignment="0" applyProtection="0"/>
    <xf numFmtId="0" fontId="2" fillId="0" borderId="0"/>
    <xf numFmtId="0" fontId="25" fillId="0" borderId="0"/>
    <xf numFmtId="0" fontId="12" fillId="29" borderId="28" applyNumberFormat="0" applyAlignment="0" applyProtection="0"/>
    <xf numFmtId="0" fontId="52" fillId="22" borderId="29" applyNumberFormat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30" applyNumberFormat="0" applyFill="0" applyAlignment="0" applyProtection="0"/>
    <xf numFmtId="0" fontId="56" fillId="0" borderId="31" applyNumberFormat="0" applyFill="0" applyAlignment="0" applyProtection="0"/>
    <xf numFmtId="0" fontId="57" fillId="0" borderId="32" applyNumberFormat="0" applyFill="0" applyAlignment="0" applyProtection="0"/>
    <xf numFmtId="0" fontId="57" fillId="0" borderId="0" applyNumberFormat="0" applyFill="0" applyBorder="0" applyAlignment="0" applyProtection="0"/>
    <xf numFmtId="179" fontId="12" fillId="0" borderId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19" fillId="0" borderId="0" applyFont="0" applyFill="0" applyBorder="0" applyAlignment="0" applyProtection="0"/>
    <xf numFmtId="0" fontId="19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2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9" fillId="0" borderId="0" applyFont="0" applyFill="0" applyBorder="0" applyAlignment="0" applyProtection="0"/>
    <xf numFmtId="0" fontId="16" fillId="0" borderId="0"/>
  </cellStyleXfs>
  <cellXfs count="308">
    <xf numFmtId="0" fontId="0" fillId="0" borderId="0" xfId="0"/>
    <xf numFmtId="164" fontId="13" fillId="0" borderId="1" xfId="26" applyFont="1" applyFill="1" applyBorder="1" applyAlignment="1">
      <alignment vertical="center" wrapText="1"/>
    </xf>
    <xf numFmtId="164" fontId="12" fillId="4" borderId="1" xfId="26" applyFont="1" applyFill="1" applyBorder="1" applyAlignment="1">
      <alignment vertical="center"/>
    </xf>
    <xf numFmtId="164" fontId="13" fillId="3" borderId="1" xfId="26" applyFont="1" applyFill="1" applyBorder="1" applyAlignment="1">
      <alignment vertical="center"/>
    </xf>
    <xf numFmtId="164" fontId="12" fillId="3" borderId="1" xfId="26" applyFont="1" applyFill="1" applyBorder="1" applyAlignment="1">
      <alignment vertical="center" wrapText="1"/>
    </xf>
    <xf numFmtId="164" fontId="12" fillId="3" borderId="1" xfId="26" applyFont="1" applyFill="1" applyBorder="1" applyAlignment="1">
      <alignment vertical="center"/>
    </xf>
    <xf numFmtId="164" fontId="12" fillId="2" borderId="1" xfId="26" applyFont="1" applyFill="1" applyBorder="1" applyAlignment="1">
      <alignment vertical="center"/>
    </xf>
    <xf numFmtId="4" fontId="13" fillId="0" borderId="0" xfId="10" applyNumberFormat="1" applyFont="1" applyAlignment="1">
      <alignment vertical="center"/>
    </xf>
    <xf numFmtId="0" fontId="12" fillId="3" borderId="18" xfId="10" applyFill="1" applyBorder="1" applyAlignment="1">
      <alignment horizontal="center"/>
    </xf>
    <xf numFmtId="0" fontId="12" fillId="3" borderId="3" xfId="10" applyFill="1" applyBorder="1" applyAlignment="1">
      <alignment horizontal="center"/>
    </xf>
    <xf numFmtId="0" fontId="12" fillId="0" borderId="19" xfId="10" applyBorder="1"/>
    <xf numFmtId="0" fontId="12" fillId="0" borderId="20" xfId="10" applyBorder="1" applyAlignment="1">
      <alignment horizontal="center"/>
    </xf>
    <xf numFmtId="0" fontId="12" fillId="0" borderId="20" xfId="10" applyBorder="1"/>
    <xf numFmtId="0" fontId="12" fillId="0" borderId="13" xfId="10" applyBorder="1" applyAlignment="1">
      <alignment horizontal="center"/>
    </xf>
    <xf numFmtId="164" fontId="0" fillId="0" borderId="1" xfId="45" applyFont="1" applyBorder="1" applyAlignment="1">
      <alignment horizontal="center"/>
    </xf>
    <xf numFmtId="10" fontId="0" fillId="0" borderId="1" xfId="11" applyNumberFormat="1" applyFont="1" applyBorder="1" applyAlignment="1">
      <alignment horizontal="center"/>
    </xf>
    <xf numFmtId="10" fontId="0" fillId="0" borderId="1" xfId="11" applyNumberFormat="1" applyFont="1" applyBorder="1"/>
    <xf numFmtId="0" fontId="12" fillId="0" borderId="1" xfId="10" applyBorder="1"/>
    <xf numFmtId="0" fontId="13" fillId="0" borderId="1" xfId="10" applyFont="1" applyBorder="1"/>
    <xf numFmtId="164" fontId="12" fillId="0" borderId="1" xfId="10" applyNumberFormat="1" applyBorder="1"/>
    <xf numFmtId="43" fontId="12" fillId="0" borderId="1" xfId="10" applyNumberFormat="1" applyBorder="1"/>
    <xf numFmtId="164" fontId="0" fillId="0" borderId="1" xfId="45" applyFont="1" applyBorder="1"/>
    <xf numFmtId="0" fontId="12" fillId="0" borderId="0" xfId="10"/>
    <xf numFmtId="164" fontId="0" fillId="0" borderId="0" xfId="45" applyFont="1"/>
    <xf numFmtId="164" fontId="12" fillId="3" borderId="3" xfId="10" applyNumberFormat="1" applyFill="1" applyBorder="1"/>
    <xf numFmtId="164" fontId="12" fillId="0" borderId="1" xfId="26" applyFont="1" applyFill="1" applyBorder="1" applyAlignment="1">
      <alignment vertical="center"/>
    </xf>
    <xf numFmtId="0" fontId="12" fillId="4" borderId="0" xfId="10" applyFill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3" borderId="16" xfId="10" applyFill="1" applyBorder="1" applyAlignment="1">
      <alignment horizontal="center"/>
    </xf>
    <xf numFmtId="0" fontId="12" fillId="0" borderId="1" xfId="2042" applyBorder="1" applyAlignment="1">
      <alignment horizontal="center" vertical="center"/>
    </xf>
    <xf numFmtId="0" fontId="12" fillId="0" borderId="1" xfId="27" applyFont="1" applyBorder="1" applyAlignment="1">
      <alignment horizontal="center" vertical="center" wrapText="1"/>
    </xf>
    <xf numFmtId="0" fontId="12" fillId="0" borderId="1" xfId="2037" applyBorder="1" applyAlignment="1">
      <alignment horizontal="center" vertical="center"/>
    </xf>
    <xf numFmtId="49" fontId="12" fillId="0" borderId="1" xfId="27" applyNumberFormat="1" applyFont="1" applyBorder="1" applyAlignment="1">
      <alignment vertical="center" wrapText="1"/>
    </xf>
    <xf numFmtId="0" fontId="12" fillId="0" borderId="1" xfId="789" applyBorder="1" applyAlignment="1">
      <alignment horizontal="center" vertical="center"/>
    </xf>
    <xf numFmtId="0" fontId="12" fillId="0" borderId="1" xfId="793" applyBorder="1" applyAlignment="1">
      <alignment horizontal="center" vertical="center"/>
    </xf>
    <xf numFmtId="0" fontId="12" fillId="0" borderId="1" xfId="2030" applyBorder="1" applyAlignment="1">
      <alignment horizontal="center" vertical="center"/>
    </xf>
    <xf numFmtId="0" fontId="12" fillId="0" borderId="1" xfId="2031" applyBorder="1" applyAlignment="1">
      <alignment horizontal="left" vertical="center" wrapText="1"/>
    </xf>
    <xf numFmtId="0" fontId="12" fillId="0" borderId="1" xfId="203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" xfId="10" quotePrefix="1" applyBorder="1" applyAlignment="1">
      <alignment horizontal="center" vertical="center" wrapText="1"/>
    </xf>
    <xf numFmtId="0" fontId="12" fillId="0" borderId="23" xfId="10" applyBorder="1" applyAlignment="1">
      <alignment vertical="center"/>
    </xf>
    <xf numFmtId="1" fontId="12" fillId="0" borderId="1" xfId="10" applyNumberFormat="1" applyBorder="1" applyAlignment="1">
      <alignment horizontal="center" vertical="center" wrapText="1"/>
    </xf>
    <xf numFmtId="0" fontId="12" fillId="0" borderId="23" xfId="10" applyBorder="1" applyAlignment="1">
      <alignment vertical="center" wrapText="1"/>
    </xf>
    <xf numFmtId="0" fontId="12" fillId="0" borderId="0" xfId="258"/>
    <xf numFmtId="164" fontId="12" fillId="0" borderId="0" xfId="45" applyFont="1" applyBorder="1" applyAlignment="1">
      <alignment horizontal="center" vertical="center"/>
    </xf>
    <xf numFmtId="0" fontId="13" fillId="0" borderId="8" xfId="258" applyFont="1" applyBorder="1" applyAlignment="1">
      <alignment vertical="center"/>
    </xf>
    <xf numFmtId="164" fontId="13" fillId="0" borderId="0" xfId="45" applyFont="1" applyBorder="1" applyAlignment="1">
      <alignment horizontal="center" vertical="center"/>
    </xf>
    <xf numFmtId="0" fontId="12" fillId="0" borderId="9" xfId="258" applyBorder="1"/>
    <xf numFmtId="0" fontId="12" fillId="3" borderId="24" xfId="10" applyFill="1" applyBorder="1" applyAlignment="1">
      <alignment horizontal="center"/>
    </xf>
    <xf numFmtId="0" fontId="12" fillId="0" borderId="14" xfId="10" applyBorder="1"/>
    <xf numFmtId="0" fontId="12" fillId="0" borderId="21" xfId="10" applyBorder="1"/>
    <xf numFmtId="10" fontId="12" fillId="0" borderId="1" xfId="10" applyNumberFormat="1" applyBorder="1"/>
    <xf numFmtId="164" fontId="12" fillId="0" borderId="21" xfId="10" applyNumberFormat="1" applyBorder="1"/>
    <xf numFmtId="164" fontId="12" fillId="0" borderId="1" xfId="14" applyFont="1" applyBorder="1"/>
    <xf numFmtId="43" fontId="12" fillId="0" borderId="21" xfId="10" applyNumberFormat="1" applyBorder="1"/>
    <xf numFmtId="164" fontId="12" fillId="4" borderId="1" xfId="10" applyNumberFormat="1" applyFill="1" applyBorder="1"/>
    <xf numFmtId="0" fontId="12" fillId="0" borderId="1" xfId="10" applyBorder="1" applyAlignment="1">
      <alignment horizontal="center"/>
    </xf>
    <xf numFmtId="0" fontId="12" fillId="0" borderId="22" xfId="10" applyBorder="1"/>
    <xf numFmtId="0" fontId="12" fillId="0" borderId="1" xfId="2172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2161" applyBorder="1" applyAlignment="1">
      <alignment horizontal="center" vertical="center"/>
    </xf>
    <xf numFmtId="0" fontId="12" fillId="4" borderId="1" xfId="10" applyFill="1" applyBorder="1" applyAlignment="1">
      <alignment horizontal="left" vertical="center" wrapText="1"/>
    </xf>
    <xf numFmtId="0" fontId="12" fillId="4" borderId="1" xfId="10" applyFill="1" applyBorder="1" applyAlignment="1">
      <alignment vertical="center" wrapText="1"/>
    </xf>
    <xf numFmtId="2" fontId="12" fillId="0" borderId="1" xfId="10" applyNumberFormat="1" applyBorder="1" applyAlignment="1">
      <alignment horizontal="center" vertical="center" wrapText="1"/>
    </xf>
    <xf numFmtId="0" fontId="13" fillId="0" borderId="0" xfId="10" applyFont="1" applyAlignment="1">
      <alignment vertical="center" wrapText="1"/>
    </xf>
    <xf numFmtId="164" fontId="13" fillId="0" borderId="0" xfId="37" applyFont="1" applyFill="1" applyAlignment="1">
      <alignment vertical="center"/>
    </xf>
    <xf numFmtId="0" fontId="12" fillId="0" borderId="1" xfId="175" applyBorder="1" applyAlignment="1">
      <alignment horizontal="left" vertical="center" wrapText="1"/>
    </xf>
    <xf numFmtId="0" fontId="12" fillId="0" borderId="0" xfId="10" applyAlignment="1">
      <alignment vertical="center"/>
    </xf>
    <xf numFmtId="0" fontId="13" fillId="0" borderId="0" xfId="10" applyFont="1" applyAlignment="1">
      <alignment horizontal="center" vertical="center" wrapText="1"/>
    </xf>
    <xf numFmtId="0" fontId="13" fillId="0" borderId="0" xfId="10" applyFont="1" applyAlignment="1">
      <alignment horizontal="center" wrapText="1"/>
    </xf>
    <xf numFmtId="0" fontId="13" fillId="0" borderId="0" xfId="10" applyFont="1" applyAlignment="1">
      <alignment horizontal="center"/>
    </xf>
    <xf numFmtId="0" fontId="12" fillId="0" borderId="0" xfId="10" applyAlignment="1">
      <alignment horizontal="left" vertical="center" wrapText="1"/>
    </xf>
    <xf numFmtId="0" fontId="12" fillId="0" borderId="0" xfId="10" applyAlignment="1">
      <alignment vertical="center" wrapText="1"/>
    </xf>
    <xf numFmtId="0" fontId="13" fillId="0" borderId="0" xfId="10" applyFont="1" applyAlignment="1">
      <alignment horizontal="center" vertical="center"/>
    </xf>
    <xf numFmtId="0" fontId="12" fillId="0" borderId="0" xfId="10" applyAlignment="1">
      <alignment horizontal="center" vertical="center"/>
    </xf>
    <xf numFmtId="0" fontId="12" fillId="0" borderId="0" xfId="10" applyAlignment="1">
      <alignment horizontal="center"/>
    </xf>
    <xf numFmtId="0" fontId="12" fillId="0" borderId="0" xfId="10" applyAlignment="1">
      <alignment horizontal="left" vertical="center"/>
    </xf>
    <xf numFmtId="0" fontId="13" fillId="0" borderId="1" xfId="10" applyFont="1" applyBorder="1" applyAlignment="1">
      <alignment horizontal="center" vertical="center"/>
    </xf>
    <xf numFmtId="0" fontId="13" fillId="0" borderId="1" xfId="10" applyFont="1" applyBorder="1" applyAlignment="1">
      <alignment vertical="center"/>
    </xf>
    <xf numFmtId="0" fontId="12" fillId="0" borderId="1" xfId="10" applyBorder="1" applyAlignment="1">
      <alignment vertical="center"/>
    </xf>
    <xf numFmtId="0" fontId="12" fillId="0" borderId="1" xfId="10" applyBorder="1" applyAlignment="1">
      <alignment horizontal="center" vertical="center" wrapText="1"/>
    </xf>
    <xf numFmtId="0" fontId="13" fillId="0" borderId="1" xfId="10" applyFont="1" applyBorder="1" applyAlignment="1">
      <alignment vertical="center" wrapText="1"/>
    </xf>
    <xf numFmtId="4" fontId="12" fillId="0" borderId="0" xfId="10" applyNumberFormat="1" applyAlignment="1">
      <alignment vertical="center"/>
    </xf>
    <xf numFmtId="0" fontId="13" fillId="0" borderId="1" xfId="10" applyFont="1" applyBorder="1" applyAlignment="1">
      <alignment horizontal="left" vertical="center" wrapText="1"/>
    </xf>
    <xf numFmtId="0" fontId="13" fillId="2" borderId="1" xfId="10" applyFont="1" applyFill="1" applyBorder="1" applyAlignment="1">
      <alignment horizontal="center"/>
    </xf>
    <xf numFmtId="0" fontId="13" fillId="2" borderId="1" xfId="10" applyFont="1" applyFill="1" applyBorder="1" applyAlignment="1">
      <alignment vertical="center"/>
    </xf>
    <xf numFmtId="0" fontId="13" fillId="0" borderId="0" xfId="10" applyFont="1" applyAlignment="1">
      <alignment vertical="center"/>
    </xf>
    <xf numFmtId="0" fontId="12" fillId="4" borderId="1" xfId="10" applyFill="1" applyBorder="1" applyAlignment="1">
      <alignment horizontal="center" vertical="center"/>
    </xf>
    <xf numFmtId="0" fontId="12" fillId="4" borderId="1" xfId="10" applyFill="1" applyBorder="1" applyAlignment="1">
      <alignment vertical="center"/>
    </xf>
    <xf numFmtId="0" fontId="13" fillId="4" borderId="1" xfId="10" applyFont="1" applyFill="1" applyBorder="1" applyAlignment="1">
      <alignment vertical="center" wrapText="1"/>
    </xf>
    <xf numFmtId="0" fontId="13" fillId="4" borderId="1" xfId="10" applyFont="1" applyFill="1" applyBorder="1" applyAlignment="1">
      <alignment vertical="center"/>
    </xf>
    <xf numFmtId="49" fontId="12" fillId="4" borderId="1" xfId="10" applyNumberFormat="1" applyFill="1" applyBorder="1" applyAlignment="1">
      <alignment horizontal="center" vertical="center"/>
    </xf>
    <xf numFmtId="0" fontId="13" fillId="0" borderId="1" xfId="10" applyFont="1" applyBorder="1" applyAlignment="1">
      <alignment horizontal="center" vertical="center" wrapText="1"/>
    </xf>
    <xf numFmtId="0" fontId="12" fillId="4" borderId="1" xfId="10" applyFill="1" applyBorder="1" applyAlignment="1">
      <alignment horizontal="center" vertical="center" wrapText="1"/>
    </xf>
    <xf numFmtId="0" fontId="12" fillId="0" borderId="10" xfId="10" applyBorder="1" applyAlignment="1" applyProtection="1">
      <alignment horizontal="center"/>
      <protection locked="0"/>
    </xf>
    <xf numFmtId="0" fontId="12" fillId="0" borderId="11" xfId="10" applyBorder="1" applyAlignment="1" applyProtection="1">
      <alignment horizontal="center"/>
      <protection locked="0"/>
    </xf>
    <xf numFmtId="0" fontId="12" fillId="0" borderId="11" xfId="10" applyBorder="1" applyAlignment="1" applyProtection="1">
      <alignment horizontal="left" vertical="center"/>
      <protection locked="0"/>
    </xf>
    <xf numFmtId="0" fontId="12" fillId="0" borderId="11" xfId="10" applyBorder="1" applyAlignment="1" applyProtection="1">
      <alignment horizontal="center" vertical="center"/>
      <protection locked="0"/>
    </xf>
    <xf numFmtId="0" fontId="13" fillId="3" borderId="1" xfId="10" applyFont="1" applyFill="1" applyBorder="1" applyAlignment="1">
      <alignment vertical="center"/>
    </xf>
    <xf numFmtId="0" fontId="12" fillId="3" borderId="1" xfId="10" applyFill="1" applyBorder="1" applyAlignment="1">
      <alignment vertical="center"/>
    </xf>
    <xf numFmtId="0" fontId="13" fillId="3" borderId="1" xfId="10" applyFont="1" applyFill="1" applyBorder="1" applyAlignment="1">
      <alignment vertical="center" wrapText="1"/>
    </xf>
    <xf numFmtId="0" fontId="12" fillId="3" borderId="1" xfId="10" applyFill="1" applyBorder="1" applyAlignment="1">
      <alignment vertical="center" wrapText="1"/>
    </xf>
    <xf numFmtId="0" fontId="13" fillId="3" borderId="1" xfId="10" applyFont="1" applyFill="1" applyBorder="1" applyAlignment="1">
      <alignment horizontal="center" vertical="center"/>
    </xf>
    <xf numFmtId="0" fontId="13" fillId="2" borderId="1" xfId="10" applyFont="1" applyFill="1" applyBorder="1" applyAlignment="1">
      <alignment horizontal="center" vertical="center"/>
    </xf>
    <xf numFmtId="0" fontId="13" fillId="4" borderId="1" xfId="10" applyFont="1" applyFill="1" applyBorder="1" applyAlignment="1">
      <alignment horizontal="center" vertical="center"/>
    </xf>
    <xf numFmtId="164" fontId="12" fillId="0" borderId="0" xfId="26" applyFont="1" applyFill="1" applyAlignment="1">
      <alignment vertical="center"/>
    </xf>
    <xf numFmtId="164" fontId="12" fillId="0" borderId="0" xfId="26" applyFont="1" applyFill="1" applyAlignment="1">
      <alignment horizontal="center" vertical="center"/>
    </xf>
    <xf numFmtId="164" fontId="13" fillId="0" borderId="12" xfId="26" applyFont="1" applyFill="1" applyBorder="1" applyAlignment="1" applyProtection="1">
      <alignment horizontal="center" vertical="center"/>
      <protection locked="0"/>
    </xf>
    <xf numFmtId="164" fontId="12" fillId="0" borderId="0" xfId="26" applyFont="1" applyFill="1" applyBorder="1" applyAlignment="1">
      <alignment horizontal="center" vertical="center"/>
    </xf>
    <xf numFmtId="49" fontId="12" fillId="0" borderId="1" xfId="27" applyNumberFormat="1" applyFont="1" applyBorder="1" applyAlignment="1">
      <alignment horizontal="center" vertical="center" wrapText="1"/>
    </xf>
    <xf numFmtId="164" fontId="12" fillId="0" borderId="0" xfId="26" applyFont="1" applyFill="1" applyBorder="1" applyAlignment="1">
      <alignment horizontal="center" vertical="center" wrapText="1"/>
    </xf>
    <xf numFmtId="164" fontId="13" fillId="0" borderId="0" xfId="26" applyFont="1" applyFill="1" applyBorder="1" applyAlignment="1">
      <alignment horizontal="center" vertical="center" wrapText="1"/>
    </xf>
    <xf numFmtId="164" fontId="13" fillId="0" borderId="0" xfId="26" applyFont="1" applyFill="1" applyBorder="1" applyAlignment="1">
      <alignment horizontal="center" vertical="center"/>
    </xf>
    <xf numFmtId="0" fontId="13" fillId="0" borderId="1" xfId="10" applyFont="1" applyBorder="1" applyAlignment="1">
      <alignment horizontal="left" vertical="center"/>
    </xf>
    <xf numFmtId="164" fontId="13" fillId="0" borderId="1" xfId="26" applyFont="1" applyFill="1" applyBorder="1" applyAlignment="1">
      <alignment horizontal="center" vertical="center"/>
    </xf>
    <xf numFmtId="164" fontId="13" fillId="0" borderId="1" xfId="26" applyFont="1" applyFill="1" applyBorder="1" applyAlignment="1">
      <alignment vertical="center"/>
    </xf>
    <xf numFmtId="164" fontId="12" fillId="0" borderId="1" xfId="14" applyFont="1" applyFill="1" applyBorder="1" applyAlignment="1">
      <alignment horizontal="right" vertical="center"/>
    </xf>
    <xf numFmtId="0" fontId="13" fillId="4" borderId="1" xfId="10" applyFont="1" applyFill="1" applyBorder="1" applyAlignment="1">
      <alignment horizontal="center" vertical="center" wrapText="1"/>
    </xf>
    <xf numFmtId="0" fontId="13" fillId="4" borderId="1" xfId="10" applyFont="1" applyFill="1" applyBorder="1" applyAlignment="1">
      <alignment horizontal="left" vertical="center" wrapText="1"/>
    </xf>
    <xf numFmtId="0" fontId="12" fillId="4" borderId="0" xfId="10" applyFill="1" applyAlignment="1">
      <alignment vertical="center"/>
    </xf>
    <xf numFmtId="0" fontId="12" fillId="0" borderId="1" xfId="10" applyBorder="1" applyAlignment="1">
      <alignment horizontal="center" vertical="center"/>
    </xf>
    <xf numFmtId="0" fontId="12" fillId="0" borderId="1" xfId="10" applyBorder="1" applyAlignment="1">
      <alignment vertical="center" wrapText="1"/>
    </xf>
    <xf numFmtId="0" fontId="13" fillId="0" borderId="21" xfId="10" applyFont="1" applyBorder="1" applyAlignment="1">
      <alignment vertical="center" wrapText="1"/>
    </xf>
    <xf numFmtId="0" fontId="13" fillId="0" borderId="17" xfId="10" applyFont="1" applyBorder="1" applyAlignment="1">
      <alignment vertical="center" wrapText="1"/>
    </xf>
    <xf numFmtId="164" fontId="12" fillId="0" borderId="0" xfId="14" applyFont="1" applyFill="1" applyAlignment="1">
      <alignment vertical="center"/>
    </xf>
    <xf numFmtId="164" fontId="13" fillId="2" borderId="1" xfId="14" applyFont="1" applyFill="1" applyBorder="1" applyAlignment="1">
      <alignment vertical="center"/>
    </xf>
    <xf numFmtId="0" fontId="12" fillId="0" borderId="9" xfId="10" applyBorder="1" applyAlignment="1">
      <alignment vertical="center" wrapText="1"/>
    </xf>
    <xf numFmtId="0" fontId="20" fillId="0" borderId="9" xfId="10" applyFont="1" applyBorder="1" applyAlignment="1">
      <alignment vertical="center" wrapText="1"/>
    </xf>
    <xf numFmtId="0" fontId="12" fillId="0" borderId="0" xfId="10" applyAlignment="1">
      <alignment horizontal="center" vertical="center" wrapText="1"/>
    </xf>
    <xf numFmtId="0" fontId="13" fillId="0" borderId="0" xfId="10" applyFont="1" applyAlignment="1">
      <alignment horizontal="left" vertical="center"/>
    </xf>
    <xf numFmtId="49" fontId="13" fillId="3" borderId="15" xfId="10" applyNumberFormat="1" applyFont="1" applyFill="1" applyBorder="1" applyAlignment="1">
      <alignment horizontal="center" vertical="center" wrapText="1"/>
    </xf>
    <xf numFmtId="49" fontId="13" fillId="3" borderId="3" xfId="10" applyNumberFormat="1" applyFont="1" applyFill="1" applyBorder="1" applyAlignment="1">
      <alignment horizontal="center" vertical="center" wrapText="1"/>
    </xf>
    <xf numFmtId="49" fontId="13" fillId="3" borderId="3" xfId="10" applyNumberFormat="1" applyFont="1" applyFill="1" applyBorder="1" applyAlignment="1">
      <alignment horizontal="center" vertical="center"/>
    </xf>
    <xf numFmtId="164" fontId="13" fillId="3" borderId="3" xfId="28" applyFont="1" applyFill="1" applyBorder="1" applyAlignment="1">
      <alignment horizontal="center" vertical="center"/>
    </xf>
    <xf numFmtId="4" fontId="13" fillId="3" borderId="4" xfId="10" applyNumberFormat="1" applyFont="1" applyFill="1" applyBorder="1" applyAlignment="1">
      <alignment horizontal="center" vertical="center" wrapText="1"/>
    </xf>
    <xf numFmtId="164" fontId="12" fillId="0" borderId="0" xfId="37" quotePrefix="1" applyFont="1" applyFill="1" applyAlignment="1">
      <alignment vertical="center"/>
    </xf>
    <xf numFmtId="0" fontId="12" fillId="0" borderId="1" xfId="175" applyBorder="1" applyAlignment="1">
      <alignment horizontal="center" vertical="center" wrapText="1"/>
    </xf>
    <xf numFmtId="164" fontId="13" fillId="2" borderId="1" xfId="26" applyFont="1" applyFill="1" applyBorder="1" applyAlignment="1">
      <alignment vertical="center"/>
    </xf>
    <xf numFmtId="0" fontId="12" fillId="0" borderId="1" xfId="10" applyBorder="1" applyAlignment="1">
      <alignment horizontal="left" vertical="center" wrapText="1"/>
    </xf>
    <xf numFmtId="0" fontId="12" fillId="0" borderId="1" xfId="10" applyBorder="1" applyAlignment="1">
      <alignment horizontal="left" vertical="center"/>
    </xf>
    <xf numFmtId="0" fontId="12" fillId="0" borderId="1" xfId="2251" applyBorder="1" applyAlignment="1">
      <alignment horizontal="left" vertical="center" wrapText="1"/>
    </xf>
    <xf numFmtId="0" fontId="12" fillId="0" borderId="1" xfId="2251" applyBorder="1" applyAlignment="1">
      <alignment horizontal="center" vertical="center" wrapText="1"/>
    </xf>
    <xf numFmtId="0" fontId="12" fillId="0" borderId="1" xfId="175" applyBorder="1" applyAlignment="1">
      <alignment horizontal="center" vertical="center"/>
    </xf>
    <xf numFmtId="0" fontId="12" fillId="0" borderId="1" xfId="2051" applyBorder="1" applyAlignment="1">
      <alignment horizontal="center" vertical="center" wrapText="1"/>
    </xf>
    <xf numFmtId="0" fontId="12" fillId="0" borderId="17" xfId="10" applyBorder="1" applyAlignment="1">
      <alignment horizontal="left" vertical="center" wrapText="1"/>
    </xf>
    <xf numFmtId="180" fontId="12" fillId="0" borderId="0" xfId="10" applyNumberFormat="1" applyAlignment="1">
      <alignment vertical="center"/>
    </xf>
    <xf numFmtId="0" fontId="12" fillId="4" borderId="0" xfId="10" applyFill="1" applyAlignment="1">
      <alignment horizontal="right" vertical="center"/>
    </xf>
    <xf numFmtId="181" fontId="13" fillId="0" borderId="0" xfId="14" applyNumberFormat="1" applyFont="1" applyFill="1" applyAlignment="1">
      <alignment vertical="center"/>
    </xf>
    <xf numFmtId="182" fontId="12" fillId="0" borderId="0" xfId="14" applyNumberFormat="1" applyFont="1" applyFill="1" applyAlignment="1">
      <alignment vertical="center"/>
    </xf>
    <xf numFmtId="0" fontId="58" fillId="0" borderId="33" xfId="0" applyFont="1" applyBorder="1" applyAlignment="1">
      <alignment horizontal="left" vertical="center" wrapText="1"/>
    </xf>
    <xf numFmtId="0" fontId="59" fillId="0" borderId="34" xfId="0" applyFont="1" applyBorder="1" applyAlignment="1">
      <alignment horizontal="right" vertical="center" wrapText="1"/>
    </xf>
    <xf numFmtId="0" fontId="60" fillId="0" borderId="35" xfId="0" applyFont="1" applyBorder="1" applyAlignment="1">
      <alignment horizontal="left" vertical="center" wrapText="1"/>
    </xf>
    <xf numFmtId="44" fontId="61" fillId="2" borderId="23" xfId="2387" applyFont="1" applyFill="1" applyBorder="1" applyAlignment="1">
      <alignment horizontal="right" vertical="center"/>
    </xf>
    <xf numFmtId="4" fontId="62" fillId="0" borderId="0" xfId="10" applyNumberFormat="1" applyFont="1" applyAlignment="1">
      <alignment vertical="center"/>
    </xf>
    <xf numFmtId="44" fontId="13" fillId="2" borderId="1" xfId="2387" applyFont="1" applyFill="1" applyBorder="1" applyAlignment="1">
      <alignment vertical="center"/>
    </xf>
    <xf numFmtId="44" fontId="13" fillId="3" borderId="1" xfId="2387" applyFont="1" applyFill="1" applyBorder="1" applyAlignment="1">
      <alignment vertical="center"/>
    </xf>
    <xf numFmtId="44" fontId="13" fillId="30" borderId="23" xfId="10" applyNumberFormat="1" applyFont="1" applyFill="1" applyBorder="1" applyAlignment="1">
      <alignment vertical="center"/>
    </xf>
    <xf numFmtId="44" fontId="13" fillId="0" borderId="0" xfId="2387" applyFont="1" applyFill="1" applyBorder="1" applyAlignment="1">
      <alignment horizontal="center" vertical="center" wrapText="1"/>
    </xf>
    <xf numFmtId="44" fontId="12" fillId="0" borderId="0" xfId="2387" applyFont="1" applyFill="1" applyBorder="1" applyAlignment="1">
      <alignment vertical="center" wrapText="1"/>
    </xf>
    <xf numFmtId="44" fontId="13" fillId="0" borderId="0" xfId="2387" applyFont="1" applyFill="1" applyBorder="1" applyAlignment="1">
      <alignment vertical="center"/>
    </xf>
    <xf numFmtId="44" fontId="12" fillId="0" borderId="0" xfId="2387" applyFont="1" applyFill="1" applyAlignment="1">
      <alignment vertical="center"/>
    </xf>
    <xf numFmtId="44" fontId="13" fillId="0" borderId="1" xfId="2387" applyFont="1" applyFill="1" applyBorder="1" applyAlignment="1">
      <alignment vertical="center"/>
    </xf>
    <xf numFmtId="44" fontId="12" fillId="0" borderId="0" xfId="2387" applyFont="1" applyFill="1" applyBorder="1" applyAlignment="1">
      <alignment vertical="center"/>
    </xf>
    <xf numFmtId="44" fontId="12" fillId="0" borderId="1" xfId="2387" applyFont="1" applyFill="1" applyBorder="1" applyAlignment="1">
      <alignment vertical="center"/>
    </xf>
    <xf numFmtId="44" fontId="13" fillId="0" borderId="1" xfId="2387" applyFont="1" applyFill="1" applyBorder="1" applyAlignment="1">
      <alignment vertical="center" wrapText="1"/>
    </xf>
    <xf numFmtId="44" fontId="13" fillId="0" borderId="0" xfId="2387" applyFont="1" applyFill="1" applyBorder="1" applyAlignment="1">
      <alignment horizontal="right" vertical="center" wrapText="1"/>
    </xf>
    <xf numFmtId="44" fontId="13" fillId="3" borderId="3" xfId="2387" applyFont="1" applyFill="1" applyBorder="1" applyAlignment="1">
      <alignment horizontal="center" vertical="center" wrapText="1"/>
    </xf>
    <xf numFmtId="44" fontId="13" fillId="30" borderId="17" xfId="2387" applyFont="1" applyFill="1" applyBorder="1" applyAlignment="1">
      <alignment horizontal="right" vertical="center"/>
    </xf>
    <xf numFmtId="44" fontId="12" fillId="3" borderId="1" xfId="2387" applyFont="1" applyFill="1" applyBorder="1" applyAlignment="1">
      <alignment vertical="center"/>
    </xf>
    <xf numFmtId="44" fontId="13" fillId="0" borderId="0" xfId="2387" applyFont="1" applyFill="1" applyBorder="1" applyAlignment="1">
      <alignment vertical="center" wrapText="1"/>
    </xf>
    <xf numFmtId="44" fontId="12" fillId="4" borderId="0" xfId="2387" applyFont="1" applyFill="1" applyAlignment="1">
      <alignment vertical="center"/>
    </xf>
    <xf numFmtId="44" fontId="13" fillId="2" borderId="23" xfId="2387" applyFont="1" applyFill="1" applyBorder="1" applyAlignment="1">
      <alignment horizontal="right" vertical="center"/>
    </xf>
    <xf numFmtId="44" fontId="12" fillId="0" borderId="0" xfId="10" applyNumberFormat="1"/>
    <xf numFmtId="0" fontId="12" fillId="5" borderId="13" xfId="10" applyFill="1" applyBorder="1" applyAlignment="1">
      <alignment horizontal="center"/>
    </xf>
    <xf numFmtId="0" fontId="13" fillId="5" borderId="1" xfId="10" applyFont="1" applyFill="1" applyBorder="1"/>
    <xf numFmtId="164" fontId="0" fillId="5" borderId="1" xfId="45" applyFont="1" applyFill="1" applyBorder="1" applyAlignment="1">
      <alignment horizontal="center"/>
    </xf>
    <xf numFmtId="10" fontId="0" fillId="5" borderId="1" xfId="11" applyNumberFormat="1" applyFont="1" applyFill="1" applyBorder="1" applyAlignment="1">
      <alignment horizontal="center"/>
    </xf>
    <xf numFmtId="9" fontId="43" fillId="5" borderId="1" xfId="48" applyFont="1" applyFill="1" applyBorder="1"/>
    <xf numFmtId="9" fontId="19" fillId="5" borderId="1" xfId="48" applyFont="1" applyFill="1" applyBorder="1"/>
    <xf numFmtId="9" fontId="43" fillId="5" borderId="21" xfId="48" applyFont="1" applyFill="1" applyBorder="1"/>
    <xf numFmtId="44" fontId="13" fillId="3" borderId="15" xfId="2387" applyFont="1" applyFill="1" applyBorder="1"/>
    <xf numFmtId="10" fontId="13" fillId="3" borderId="36" xfId="10" applyNumberFormat="1" applyFont="1" applyFill="1" applyBorder="1"/>
    <xf numFmtId="0" fontId="43" fillId="4" borderId="23" xfId="10" applyFont="1" applyFill="1" applyBorder="1"/>
    <xf numFmtId="0" fontId="43" fillId="4" borderId="1" xfId="10" applyFont="1" applyFill="1" applyBorder="1"/>
    <xf numFmtId="43" fontId="43" fillId="4" borderId="1" xfId="10" applyNumberFormat="1" applyFont="1" applyFill="1" applyBorder="1"/>
    <xf numFmtId="10" fontId="12" fillId="4" borderId="3" xfId="48" applyNumberFormat="1" applyFont="1" applyFill="1" applyBorder="1" applyAlignment="1">
      <alignment horizontal="center"/>
    </xf>
    <xf numFmtId="0" fontId="12" fillId="4" borderId="0" xfId="10" applyFill="1"/>
    <xf numFmtId="0" fontId="12" fillId="31" borderId="0" xfId="258" applyFill="1"/>
    <xf numFmtId="165" fontId="63" fillId="0" borderId="1" xfId="4" applyFont="1" applyBorder="1" applyAlignment="1">
      <alignment horizontal="center" vertical="center" wrapText="1"/>
    </xf>
    <xf numFmtId="164" fontId="12" fillId="0" borderId="1" xfId="14" applyFont="1" applyFill="1" applyBorder="1" applyAlignment="1">
      <alignment vertical="center"/>
    </xf>
    <xf numFmtId="44" fontId="12" fillId="0" borderId="1" xfId="2387" applyFont="1" applyFill="1" applyBorder="1" applyAlignment="1">
      <alignment horizontal="right" vertical="center"/>
    </xf>
    <xf numFmtId="164" fontId="12" fillId="4" borderId="1" xfId="14" applyFont="1" applyFill="1" applyBorder="1" applyAlignment="1">
      <alignment horizontal="right" vertical="center"/>
    </xf>
    <xf numFmtId="44" fontId="12" fillId="4" borderId="1" xfId="2387" applyFont="1" applyFill="1" applyBorder="1" applyAlignment="1">
      <alignment vertical="center"/>
    </xf>
    <xf numFmtId="44" fontId="0" fillId="0" borderId="0" xfId="2387" applyFont="1"/>
    <xf numFmtId="44" fontId="0" fillId="0" borderId="0" xfId="0" applyNumberFormat="1"/>
    <xf numFmtId="0" fontId="12" fillId="4" borderId="1" xfId="0" applyFont="1" applyFill="1" applyBorder="1" applyAlignment="1">
      <alignment horizontal="center" vertical="center" wrapText="1"/>
    </xf>
    <xf numFmtId="44" fontId="12" fillId="4" borderId="1" xfId="2387" applyFont="1" applyFill="1" applyBorder="1" applyAlignment="1">
      <alignment horizontal="right" vertical="center"/>
    </xf>
    <xf numFmtId="0" fontId="12" fillId="4" borderId="23" xfId="10" applyFill="1" applyBorder="1" applyAlignment="1">
      <alignment vertical="center" wrapText="1"/>
    </xf>
    <xf numFmtId="10" fontId="13" fillId="0" borderId="0" xfId="11" applyNumberFormat="1" applyFont="1" applyFill="1" applyBorder="1" applyAlignment="1">
      <alignment horizontal="center" vertical="center" wrapText="1"/>
    </xf>
    <xf numFmtId="0" fontId="13" fillId="31" borderId="0" xfId="258" applyFont="1" applyFill="1" applyAlignment="1">
      <alignment horizontal="center" vertical="center"/>
    </xf>
    <xf numFmtId="43" fontId="12" fillId="0" borderId="0" xfId="10" applyNumberFormat="1"/>
    <xf numFmtId="0" fontId="12" fillId="0" borderId="8" xfId="258" applyBorder="1" applyAlignment="1">
      <alignment vertical="center"/>
    </xf>
    <xf numFmtId="0" fontId="12" fillId="0" borderId="0" xfId="258" applyAlignment="1">
      <alignment vertical="center"/>
    </xf>
    <xf numFmtId="0" fontId="12" fillId="0" borderId="0" xfId="258" applyAlignment="1">
      <alignment horizontal="left" vertical="center"/>
    </xf>
    <xf numFmtId="0" fontId="12" fillId="0" borderId="0" xfId="258" applyAlignment="1">
      <alignment horizontal="center" vertical="center"/>
    </xf>
    <xf numFmtId="9" fontId="12" fillId="0" borderId="0" xfId="258" applyNumberFormat="1" applyAlignment="1">
      <alignment vertical="center"/>
    </xf>
    <xf numFmtId="0" fontId="12" fillId="0" borderId="10" xfId="10" applyBorder="1"/>
    <xf numFmtId="0" fontId="12" fillId="0" borderId="11" xfId="10" applyBorder="1"/>
    <xf numFmtId="0" fontId="12" fillId="0" borderId="12" xfId="10" applyBorder="1"/>
    <xf numFmtId="0" fontId="64" fillId="4" borderId="1" xfId="10" applyFont="1" applyFill="1" applyBorder="1" applyAlignment="1">
      <alignment horizontal="center" vertical="center" wrapText="1"/>
    </xf>
    <xf numFmtId="0" fontId="64" fillId="4" borderId="1" xfId="10" applyFont="1" applyFill="1" applyBorder="1" applyAlignment="1">
      <alignment horizontal="center" vertical="center"/>
    </xf>
    <xf numFmtId="1" fontId="64" fillId="4" borderId="1" xfId="10" applyNumberFormat="1" applyFont="1" applyFill="1" applyBorder="1" applyAlignment="1">
      <alignment horizontal="center" vertical="center" wrapText="1"/>
    </xf>
    <xf numFmtId="0" fontId="65" fillId="0" borderId="13" xfId="0" applyFont="1" applyBorder="1" applyAlignment="1">
      <alignment horizontal="center" vertical="center"/>
    </xf>
    <xf numFmtId="0" fontId="65" fillId="0" borderId="1" xfId="0" applyFont="1" applyBorder="1" applyAlignment="1">
      <alignment horizontal="center" vertical="center"/>
    </xf>
    <xf numFmtId="0" fontId="67" fillId="32" borderId="13" xfId="2388" applyFont="1" applyFill="1" applyBorder="1" applyAlignment="1">
      <alignment horizontal="center" vertical="center" wrapText="1"/>
    </xf>
    <xf numFmtId="0" fontId="67" fillId="32" borderId="1" xfId="2388" applyFont="1" applyFill="1" applyBorder="1" applyAlignment="1">
      <alignment horizontal="center" vertical="center" wrapText="1"/>
    </xf>
    <xf numFmtId="0" fontId="68" fillId="32" borderId="1" xfId="2388" applyFont="1" applyFill="1" applyBorder="1" applyAlignment="1">
      <alignment horizontal="left" vertical="center" wrapText="1"/>
    </xf>
    <xf numFmtId="0" fontId="68" fillId="32" borderId="1" xfId="2388" applyFont="1" applyFill="1" applyBorder="1" applyAlignment="1">
      <alignment horizontal="center" vertical="center" wrapText="1"/>
    </xf>
    <xf numFmtId="4" fontId="68" fillId="32" borderId="1" xfId="2388" applyNumberFormat="1" applyFont="1" applyFill="1" applyBorder="1" applyAlignment="1">
      <alignment horizontal="center" vertical="center" wrapText="1"/>
    </xf>
    <xf numFmtId="44" fontId="68" fillId="32" borderId="38" xfId="2387" applyFont="1" applyFill="1" applyBorder="1" applyAlignment="1">
      <alignment horizontal="center" vertical="center" wrapText="1"/>
    </xf>
    <xf numFmtId="0" fontId="67" fillId="33" borderId="13" xfId="2388" applyFont="1" applyFill="1" applyBorder="1" applyAlignment="1">
      <alignment horizontal="center" vertical="center" wrapText="1"/>
    </xf>
    <xf numFmtId="0" fontId="67" fillId="33" borderId="1" xfId="2388" applyFont="1" applyFill="1" applyBorder="1" applyAlignment="1">
      <alignment horizontal="center" vertical="center" wrapText="1"/>
    </xf>
    <xf numFmtId="0" fontId="67" fillId="33" borderId="1" xfId="2388" applyFont="1" applyFill="1" applyBorder="1" applyAlignment="1">
      <alignment horizontal="left" vertical="center" wrapText="1"/>
    </xf>
    <xf numFmtId="4" fontId="67" fillId="33" borderId="1" xfId="2388" applyNumberFormat="1" applyFont="1" applyFill="1" applyBorder="1" applyAlignment="1">
      <alignment horizontal="center" vertical="center" wrapText="1"/>
    </xf>
    <xf numFmtId="183" fontId="67" fillId="33" borderId="1" xfId="2388" applyNumberFormat="1" applyFont="1" applyFill="1" applyBorder="1" applyAlignment="1">
      <alignment horizontal="center" vertical="center" wrapText="1"/>
    </xf>
    <xf numFmtId="44" fontId="67" fillId="33" borderId="38" xfId="2387" applyFont="1" applyFill="1" applyBorder="1" applyAlignment="1">
      <alignment horizontal="center" vertical="center" wrapText="1"/>
    </xf>
    <xf numFmtId="0" fontId="67" fillId="34" borderId="1" xfId="2388" applyFont="1" applyFill="1" applyBorder="1" applyAlignment="1">
      <alignment horizontal="center" vertical="center" wrapText="1"/>
    </xf>
    <xf numFmtId="0" fontId="67" fillId="34" borderId="1" xfId="2388" applyFont="1" applyFill="1" applyBorder="1" applyAlignment="1">
      <alignment horizontal="left" vertical="center" wrapText="1"/>
    </xf>
    <xf numFmtId="4" fontId="67" fillId="34" borderId="1" xfId="2388" applyNumberFormat="1" applyFont="1" applyFill="1" applyBorder="1" applyAlignment="1">
      <alignment horizontal="center" vertical="center" wrapText="1"/>
    </xf>
    <xf numFmtId="183" fontId="67" fillId="34" borderId="1" xfId="2388" applyNumberFormat="1" applyFont="1" applyFill="1" applyBorder="1" applyAlignment="1">
      <alignment horizontal="center" vertical="center" wrapText="1"/>
    </xf>
    <xf numFmtId="183" fontId="67" fillId="34" borderId="2" xfId="2388" applyNumberFormat="1" applyFont="1" applyFill="1" applyBorder="1" applyAlignment="1">
      <alignment horizontal="center" vertical="center" wrapText="1"/>
    </xf>
    <xf numFmtId="0" fontId="0" fillId="0" borderId="1" xfId="0" applyBorder="1"/>
    <xf numFmtId="184" fontId="67" fillId="34" borderId="1" xfId="238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1" fillId="4" borderId="1" xfId="10" applyFont="1" applyFill="1" applyBorder="1" applyAlignment="1">
      <alignment horizontal="left" vertical="center" wrapText="1"/>
    </xf>
    <xf numFmtId="44" fontId="67" fillId="34" borderId="38" xfId="2387" applyFont="1" applyFill="1" applyBorder="1" applyAlignment="1">
      <alignment horizontal="center" vertical="center" wrapText="1"/>
    </xf>
    <xf numFmtId="44" fontId="67" fillId="34" borderId="39" xfId="2387" applyFont="1" applyFill="1" applyBorder="1" applyAlignment="1">
      <alignment horizontal="center" vertical="center" wrapText="1"/>
    </xf>
    <xf numFmtId="44" fontId="67" fillId="34" borderId="1" xfId="2387" applyFont="1" applyFill="1" applyBorder="1" applyAlignment="1">
      <alignment horizontal="center" vertical="center" wrapText="1"/>
    </xf>
    <xf numFmtId="0" fontId="12" fillId="0" borderId="23" xfId="10" applyBorder="1" applyAlignment="1">
      <alignment horizontal="center"/>
    </xf>
    <xf numFmtId="44" fontId="69" fillId="0" borderId="38" xfId="2387" applyFont="1" applyBorder="1" applyAlignment="1">
      <alignment horizontal="center" vertical="center" wrapText="1"/>
    </xf>
    <xf numFmtId="10" fontId="43" fillId="5" borderId="1" xfId="48" applyNumberFormat="1" applyFont="1" applyFill="1" applyBorder="1"/>
    <xf numFmtId="164" fontId="12" fillId="0" borderId="0" xfId="10" applyNumberFormat="1"/>
    <xf numFmtId="164" fontId="12" fillId="0" borderId="0" xfId="258" applyNumberFormat="1"/>
    <xf numFmtId="43" fontId="12" fillId="0" borderId="0" xfId="258" applyNumberFormat="1"/>
    <xf numFmtId="44" fontId="13" fillId="2" borderId="23" xfId="2387" applyFont="1" applyFill="1" applyBorder="1" applyAlignment="1">
      <alignment horizontal="right" vertical="center" wrapText="1"/>
    </xf>
    <xf numFmtId="44" fontId="12" fillId="0" borderId="0" xfId="10" applyNumberFormat="1" applyAlignment="1">
      <alignment vertical="center"/>
    </xf>
    <xf numFmtId="0" fontId="12" fillId="0" borderId="8" xfId="10" applyBorder="1" applyAlignment="1" applyProtection="1">
      <alignment horizontal="left"/>
      <protection locked="0"/>
    </xf>
    <xf numFmtId="0" fontId="12" fillId="0" borderId="0" xfId="10" applyAlignment="1" applyProtection="1">
      <alignment horizontal="left"/>
      <protection locked="0"/>
    </xf>
    <xf numFmtId="0" fontId="12" fillId="0" borderId="9" xfId="10" applyBorder="1" applyAlignment="1" applyProtection="1">
      <alignment horizontal="left"/>
      <protection locked="0"/>
    </xf>
    <xf numFmtId="0" fontId="40" fillId="0" borderId="6" xfId="10" applyFont="1" applyBorder="1" applyAlignment="1">
      <alignment horizontal="center" vertical="center" wrapText="1"/>
    </xf>
    <xf numFmtId="0" fontId="40" fillId="0" borderId="7" xfId="10" applyFont="1" applyBorder="1" applyAlignment="1">
      <alignment horizontal="center" vertical="center" wrapText="1"/>
    </xf>
    <xf numFmtId="0" fontId="40" fillId="0" borderId="0" xfId="10" applyFont="1" applyAlignment="1">
      <alignment horizontal="center" vertical="center" wrapText="1"/>
    </xf>
    <xf numFmtId="0" fontId="40" fillId="0" borderId="9" xfId="10" applyFont="1" applyBorder="1" applyAlignment="1">
      <alignment horizontal="center" vertical="center" wrapText="1"/>
    </xf>
    <xf numFmtId="0" fontId="40" fillId="0" borderId="11" xfId="10" applyFont="1" applyBorder="1" applyAlignment="1">
      <alignment horizontal="center" vertical="center" wrapText="1"/>
    </xf>
    <xf numFmtId="0" fontId="40" fillId="0" borderId="12" xfId="10" applyFont="1" applyBorder="1" applyAlignment="1">
      <alignment horizontal="center" vertical="center" wrapText="1"/>
    </xf>
    <xf numFmtId="0" fontId="12" fillId="0" borderId="5" xfId="10" applyBorder="1" applyAlignment="1" applyProtection="1">
      <alignment horizontal="justify" vertical="justify"/>
      <protection locked="0"/>
    </xf>
    <xf numFmtId="0" fontId="12" fillId="0" borderId="6" xfId="10" applyBorder="1" applyAlignment="1" applyProtection="1">
      <alignment horizontal="justify" vertical="justify"/>
      <protection locked="0"/>
    </xf>
    <xf numFmtId="0" fontId="12" fillId="0" borderId="7" xfId="10" applyBorder="1" applyAlignment="1" applyProtection="1">
      <alignment horizontal="justify" vertical="justify"/>
      <protection locked="0"/>
    </xf>
    <xf numFmtId="0" fontId="12" fillId="0" borderId="8" xfId="10" applyBorder="1" applyAlignment="1" applyProtection="1">
      <alignment horizontal="justify" vertical="justify"/>
      <protection locked="0"/>
    </xf>
    <xf numFmtId="0" fontId="12" fillId="0" borderId="0" xfId="10" applyAlignment="1" applyProtection="1">
      <alignment horizontal="justify" vertical="justify"/>
      <protection locked="0"/>
    </xf>
    <xf numFmtId="0" fontId="12" fillId="0" borderId="9" xfId="10" applyBorder="1" applyAlignment="1" applyProtection="1">
      <alignment horizontal="justify" vertical="justify"/>
      <protection locked="0"/>
    </xf>
    <xf numFmtId="0" fontId="12" fillId="0" borderId="8" xfId="10" applyBorder="1" applyAlignment="1" applyProtection="1">
      <alignment horizontal="left" vertical="center"/>
      <protection locked="0"/>
    </xf>
    <xf numFmtId="0" fontId="43" fillId="0" borderId="0" xfId="27" applyFont="1" applyAlignment="1">
      <alignment horizontal="left" vertical="center"/>
    </xf>
    <xf numFmtId="0" fontId="43" fillId="0" borderId="9" xfId="27" applyFont="1" applyBorder="1" applyAlignment="1">
      <alignment horizontal="left" vertical="center"/>
    </xf>
    <xf numFmtId="0" fontId="43" fillId="0" borderId="8" xfId="27" applyFont="1" applyBorder="1" applyAlignment="1">
      <alignment horizontal="left" vertical="center"/>
    </xf>
    <xf numFmtId="0" fontId="13" fillId="30" borderId="21" xfId="10" applyFont="1" applyFill="1" applyBorder="1" applyAlignment="1">
      <alignment horizontal="center" vertical="center"/>
    </xf>
    <xf numFmtId="0" fontId="13" fillId="30" borderId="17" xfId="10" applyFont="1" applyFill="1" applyBorder="1" applyAlignment="1">
      <alignment horizontal="center" vertical="center"/>
    </xf>
    <xf numFmtId="0" fontId="12" fillId="0" borderId="21" xfId="10" applyBorder="1" applyAlignment="1">
      <alignment horizontal="center" vertical="center" wrapText="1"/>
    </xf>
    <xf numFmtId="0" fontId="12" fillId="0" borderId="17" xfId="10" applyBorder="1" applyAlignment="1">
      <alignment horizontal="center" vertical="center" wrapText="1"/>
    </xf>
    <xf numFmtId="0" fontId="12" fillId="0" borderId="23" xfId="10" applyBorder="1" applyAlignment="1">
      <alignment horizontal="center" vertical="center" wrapText="1"/>
    </xf>
    <xf numFmtId="0" fontId="12" fillId="0" borderId="21" xfId="10" applyBorder="1" applyAlignment="1">
      <alignment horizontal="center" vertical="center"/>
    </xf>
    <xf numFmtId="0" fontId="12" fillId="0" borderId="17" xfId="10" applyBorder="1" applyAlignment="1">
      <alignment horizontal="center" vertical="center"/>
    </xf>
    <xf numFmtId="0" fontId="12" fillId="0" borderId="23" xfId="10" applyBorder="1" applyAlignment="1">
      <alignment horizontal="center" vertical="center"/>
    </xf>
    <xf numFmtId="49" fontId="13" fillId="2" borderId="21" xfId="10" applyNumberFormat="1" applyFont="1" applyFill="1" applyBorder="1" applyAlignment="1">
      <alignment horizontal="left" vertical="center"/>
    </xf>
    <xf numFmtId="49" fontId="13" fillId="2" borderId="17" xfId="10" applyNumberFormat="1" applyFont="1" applyFill="1" applyBorder="1" applyAlignment="1">
      <alignment horizontal="left" vertical="center"/>
    </xf>
    <xf numFmtId="49" fontId="13" fillId="2" borderId="23" xfId="10" applyNumberFormat="1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3" fillId="0" borderId="5" xfId="258" applyFont="1" applyBorder="1" applyAlignment="1">
      <alignment horizontal="center" vertical="center" wrapText="1"/>
    </xf>
    <xf numFmtId="0" fontId="13" fillId="0" borderId="6" xfId="258" applyFont="1" applyBorder="1" applyAlignment="1">
      <alignment horizontal="center" vertical="center" wrapText="1"/>
    </xf>
    <xf numFmtId="0" fontId="13" fillId="0" borderId="7" xfId="258" applyFont="1" applyBorder="1" applyAlignment="1">
      <alignment horizontal="center" vertical="center" wrapText="1"/>
    </xf>
    <xf numFmtId="0" fontId="13" fillId="0" borderId="8" xfId="258" applyFont="1" applyBorder="1" applyAlignment="1">
      <alignment horizontal="center" vertical="center" wrapText="1"/>
    </xf>
    <xf numFmtId="0" fontId="13" fillId="0" borderId="0" xfId="258" applyFont="1" applyAlignment="1">
      <alignment horizontal="center" vertical="center" wrapText="1"/>
    </xf>
    <xf numFmtId="0" fontId="13" fillId="0" borderId="9" xfId="258" applyFont="1" applyBorder="1" applyAlignment="1">
      <alignment horizontal="center" vertical="center" wrapText="1"/>
    </xf>
    <xf numFmtId="0" fontId="13" fillId="31" borderId="10" xfId="258" applyFont="1" applyFill="1" applyBorder="1" applyAlignment="1">
      <alignment horizontal="center" vertical="center"/>
    </xf>
    <xf numFmtId="0" fontId="13" fillId="31" borderId="11" xfId="258" applyFont="1" applyFill="1" applyBorder="1" applyAlignment="1">
      <alignment horizontal="center" vertical="center"/>
    </xf>
    <xf numFmtId="0" fontId="13" fillId="31" borderId="12" xfId="258" applyFont="1" applyFill="1" applyBorder="1" applyAlignment="1">
      <alignment horizontal="center" vertical="center"/>
    </xf>
    <xf numFmtId="0" fontId="13" fillId="3" borderId="15" xfId="10" applyFont="1" applyFill="1" applyBorder="1" applyAlignment="1">
      <alignment horizontal="center"/>
    </xf>
    <xf numFmtId="0" fontId="13" fillId="3" borderId="16" xfId="10" applyFont="1" applyFill="1" applyBorder="1" applyAlignment="1">
      <alignment horizontal="center"/>
    </xf>
    <xf numFmtId="44" fontId="13" fillId="3" borderId="15" xfId="2387" applyFont="1" applyFill="1" applyBorder="1" applyAlignment="1">
      <alignment horizontal="center"/>
    </xf>
    <xf numFmtId="44" fontId="13" fillId="3" borderId="16" xfId="2387" applyFont="1" applyFill="1" applyBorder="1" applyAlignment="1">
      <alignment horizontal="center"/>
    </xf>
    <xf numFmtId="0" fontId="13" fillId="0" borderId="8" xfId="258" quotePrefix="1" applyFont="1" applyBorder="1" applyAlignment="1">
      <alignment horizontal="left" vertical="center"/>
    </xf>
    <xf numFmtId="0" fontId="13" fillId="0" borderId="0" xfId="258" quotePrefix="1" applyFont="1" applyAlignment="1">
      <alignment horizontal="left" vertical="center"/>
    </xf>
    <xf numFmtId="0" fontId="13" fillId="0" borderId="9" xfId="258" quotePrefix="1" applyFont="1" applyBorder="1" applyAlignment="1">
      <alignment horizontal="left" vertical="center"/>
    </xf>
    <xf numFmtId="0" fontId="13" fillId="4" borderId="15" xfId="10" applyFont="1" applyFill="1" applyBorder="1" applyAlignment="1">
      <alignment horizontal="center"/>
    </xf>
    <xf numFmtId="0" fontId="13" fillId="4" borderId="16" xfId="10" applyFont="1" applyFill="1" applyBorder="1" applyAlignment="1">
      <alignment horizontal="center"/>
    </xf>
    <xf numFmtId="44" fontId="13" fillId="4" borderId="15" xfId="2387" applyFont="1" applyFill="1" applyBorder="1" applyAlignment="1">
      <alignment horizontal="center"/>
    </xf>
    <xf numFmtId="44" fontId="13" fillId="4" borderId="16" xfId="2387" applyFont="1" applyFill="1" applyBorder="1" applyAlignment="1">
      <alignment horizontal="center"/>
    </xf>
    <xf numFmtId="0" fontId="66" fillId="0" borderId="5" xfId="0" applyFont="1" applyBorder="1" applyAlignment="1">
      <alignment horizontal="center" vertical="center"/>
    </xf>
    <xf numFmtId="0" fontId="66" fillId="0" borderId="6" xfId="0" applyFont="1" applyBorder="1" applyAlignment="1">
      <alignment horizontal="center" vertical="center"/>
    </xf>
    <xf numFmtId="0" fontId="66" fillId="0" borderId="7" xfId="0" applyFont="1" applyBorder="1" applyAlignment="1">
      <alignment horizontal="center" vertical="center"/>
    </xf>
    <xf numFmtId="0" fontId="66" fillId="0" borderId="8" xfId="0" applyFont="1" applyBorder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6" fillId="0" borderId="9" xfId="0" applyFont="1" applyBorder="1" applyAlignment="1">
      <alignment horizontal="center" vertical="center"/>
    </xf>
    <xf numFmtId="0" fontId="65" fillId="0" borderId="21" xfId="0" applyFont="1" applyBorder="1" applyAlignment="1">
      <alignment horizontal="center" vertical="center"/>
    </xf>
    <xf numFmtId="0" fontId="65" fillId="0" borderId="37" xfId="0" applyFont="1" applyBorder="1" applyAlignment="1">
      <alignment horizontal="center" vertical="center"/>
    </xf>
    <xf numFmtId="0" fontId="69" fillId="0" borderId="40" xfId="0" applyFont="1" applyBorder="1" applyAlignment="1">
      <alignment horizontal="right" vertical="center"/>
    </xf>
    <xf numFmtId="0" fontId="69" fillId="0" borderId="17" xfId="0" applyFont="1" applyBorder="1" applyAlignment="1">
      <alignment horizontal="right" vertical="center"/>
    </xf>
    <xf numFmtId="0" fontId="69" fillId="0" borderId="23" xfId="0" applyFont="1" applyBorder="1" applyAlignment="1">
      <alignment horizontal="right" vertical="center"/>
    </xf>
  </cellXfs>
  <cellStyles count="2389">
    <cellStyle name="_x000d__x000a_JournalTemplate=C:\COMFO\CTALK\JOURSTD.TPL_x000d__x000a_LbStateAddress=3 3 0 251 1 89 2 311_x000d__x000a_LbStateJou" xfId="63" xr:uid="{00000000-0005-0000-0000-000000000000}"/>
    <cellStyle name="20% - Ênfase1 100" xfId="1" xr:uid="{00000000-0005-0000-0000-000001000000}"/>
    <cellStyle name="20% - Ênfase1 2" xfId="2057" xr:uid="{00000000-0005-0000-0000-000002000000}"/>
    <cellStyle name="20% - Ênfase2 2" xfId="2058" xr:uid="{00000000-0005-0000-0000-000003000000}"/>
    <cellStyle name="20% - Ênfase3 2" xfId="2059" xr:uid="{00000000-0005-0000-0000-000004000000}"/>
    <cellStyle name="20% - Ênfase4 2" xfId="2060" xr:uid="{00000000-0005-0000-0000-000005000000}"/>
    <cellStyle name="20% - Ênfase5 2" xfId="2061" xr:uid="{00000000-0005-0000-0000-000006000000}"/>
    <cellStyle name="20% - Ênfase6 2" xfId="2062" xr:uid="{00000000-0005-0000-0000-000007000000}"/>
    <cellStyle name="40% - Ênfase1 2" xfId="2063" xr:uid="{00000000-0005-0000-0000-000008000000}"/>
    <cellStyle name="40% - Ênfase2 2" xfId="2064" xr:uid="{00000000-0005-0000-0000-000009000000}"/>
    <cellStyle name="40% - Ênfase3 2" xfId="2065" xr:uid="{00000000-0005-0000-0000-00000A000000}"/>
    <cellStyle name="40% - Ênfase4 2" xfId="2066" xr:uid="{00000000-0005-0000-0000-00000B000000}"/>
    <cellStyle name="40% - Ênfase5 2" xfId="2067" xr:uid="{00000000-0005-0000-0000-00000C000000}"/>
    <cellStyle name="40% - Ênfase6 2" xfId="2068" xr:uid="{00000000-0005-0000-0000-00000D000000}"/>
    <cellStyle name="60% - Ênfase1 2" xfId="2069" xr:uid="{00000000-0005-0000-0000-00000E000000}"/>
    <cellStyle name="60% - Ênfase2 2" xfId="2070" xr:uid="{00000000-0005-0000-0000-00000F000000}"/>
    <cellStyle name="60% - Ênfase3 2" xfId="2071" xr:uid="{00000000-0005-0000-0000-000010000000}"/>
    <cellStyle name="60% - Ênfase4 2" xfId="2072" xr:uid="{00000000-0005-0000-0000-000011000000}"/>
    <cellStyle name="60% - Ênfase5 2" xfId="2073" xr:uid="{00000000-0005-0000-0000-000012000000}"/>
    <cellStyle name="60% - Ênfase6 2" xfId="2074" xr:uid="{00000000-0005-0000-0000-000013000000}"/>
    <cellStyle name="60% - Ênfase6 37" xfId="2" xr:uid="{00000000-0005-0000-0000-000014000000}"/>
    <cellStyle name="Bom 2" xfId="2075" xr:uid="{00000000-0005-0000-0000-000015000000}"/>
    <cellStyle name="Cálculo 2" xfId="2076" xr:uid="{00000000-0005-0000-0000-000016000000}"/>
    <cellStyle name="Célula de Verificação 2" xfId="2077" xr:uid="{00000000-0005-0000-0000-000017000000}"/>
    <cellStyle name="Célula Vinculada 2" xfId="2078" xr:uid="{00000000-0005-0000-0000-000018000000}"/>
    <cellStyle name="Comma_Arauco Piping list" xfId="64" xr:uid="{00000000-0005-0000-0000-000019000000}"/>
    <cellStyle name="Comma0" xfId="65" xr:uid="{00000000-0005-0000-0000-00001A000000}"/>
    <cellStyle name="CORES" xfId="66" xr:uid="{00000000-0005-0000-0000-00001B000000}"/>
    <cellStyle name="Currency [0]_Arauco Piping list" xfId="67" xr:uid="{00000000-0005-0000-0000-00001C000000}"/>
    <cellStyle name="Currency_Arauco Piping list" xfId="68" xr:uid="{00000000-0005-0000-0000-00001D000000}"/>
    <cellStyle name="Currency0" xfId="69" xr:uid="{00000000-0005-0000-0000-00001E000000}"/>
    <cellStyle name="Data" xfId="70" xr:uid="{00000000-0005-0000-0000-00001F000000}"/>
    <cellStyle name="Date" xfId="71" xr:uid="{00000000-0005-0000-0000-000020000000}"/>
    <cellStyle name="Ênfase1 2" xfId="2079" xr:uid="{00000000-0005-0000-0000-000021000000}"/>
    <cellStyle name="Ênfase2 2" xfId="2080" xr:uid="{00000000-0005-0000-0000-000022000000}"/>
    <cellStyle name="Ênfase3 2" xfId="2081" xr:uid="{00000000-0005-0000-0000-000023000000}"/>
    <cellStyle name="Ênfase4 2" xfId="2082" xr:uid="{00000000-0005-0000-0000-000024000000}"/>
    <cellStyle name="Ênfase5 2" xfId="2083" xr:uid="{00000000-0005-0000-0000-000025000000}"/>
    <cellStyle name="Ênfase6 2" xfId="2084" xr:uid="{00000000-0005-0000-0000-000026000000}"/>
    <cellStyle name="Entrada 2" xfId="2085" xr:uid="{00000000-0005-0000-0000-000027000000}"/>
    <cellStyle name="Excel Built-in Excel Built-in Excel Built-in Excel Built-in Excel Built-in Excel Built-in Excel Built-in Excel Built-in Separador de milhares 4" xfId="3" xr:uid="{00000000-0005-0000-0000-000028000000}"/>
    <cellStyle name="Excel Built-in Excel Built-in Excel Built-in Excel Built-in Excel Built-in Excel Built-in Excel Built-in Separador de milhares 4" xfId="4" xr:uid="{00000000-0005-0000-0000-000029000000}"/>
    <cellStyle name="Excel Built-in Normal" xfId="5" xr:uid="{00000000-0005-0000-0000-00002A000000}"/>
    <cellStyle name="Excel Built-in Normal 1" xfId="6" xr:uid="{00000000-0005-0000-0000-00002B000000}"/>
    <cellStyle name="Excel Built-in Normal 2" xfId="30" xr:uid="{00000000-0005-0000-0000-00002C000000}"/>
    <cellStyle name="Excel Built-in Normal 3" xfId="41" xr:uid="{00000000-0005-0000-0000-00002D000000}"/>
    <cellStyle name="Excel_BuiltIn_Comma" xfId="7" xr:uid="{00000000-0005-0000-0000-00002E000000}"/>
    <cellStyle name="Fixed" xfId="72" xr:uid="{00000000-0005-0000-0000-00002F000000}"/>
    <cellStyle name="Fixo" xfId="73" xr:uid="{00000000-0005-0000-0000-000030000000}"/>
    <cellStyle name="Followed Hyperlink" xfId="74" xr:uid="{00000000-0005-0000-0000-000031000000}"/>
    <cellStyle name="Grey" xfId="75" xr:uid="{00000000-0005-0000-0000-000032000000}"/>
    <cellStyle name="Heading" xfId="8" xr:uid="{00000000-0005-0000-0000-000033000000}"/>
    <cellStyle name="Heading 1" xfId="76" xr:uid="{00000000-0005-0000-0000-000034000000}"/>
    <cellStyle name="Heading 2" xfId="77" xr:uid="{00000000-0005-0000-0000-000035000000}"/>
    <cellStyle name="Heading1" xfId="9" xr:uid="{00000000-0005-0000-0000-000036000000}"/>
    <cellStyle name="Hiperlink 2" xfId="31" xr:uid="{00000000-0005-0000-0000-000037000000}"/>
    <cellStyle name="Incorreto 2" xfId="2086" xr:uid="{00000000-0005-0000-0000-000038000000}"/>
    <cellStyle name="Indefinido" xfId="78" xr:uid="{00000000-0005-0000-0000-000039000000}"/>
    <cellStyle name="Input [yellow]" xfId="79" xr:uid="{00000000-0005-0000-0000-00003A000000}"/>
    <cellStyle name="material" xfId="80" xr:uid="{00000000-0005-0000-0000-00003B000000}"/>
    <cellStyle name="material 2" xfId="487" xr:uid="{00000000-0005-0000-0000-00003C000000}"/>
    <cellStyle name="material 2 2" xfId="1046" xr:uid="{00000000-0005-0000-0000-00003D000000}"/>
    <cellStyle name="material 3" xfId="428" xr:uid="{00000000-0005-0000-0000-00003E000000}"/>
    <cellStyle name="material 4" xfId="312" xr:uid="{00000000-0005-0000-0000-00003F000000}"/>
    <cellStyle name="MINIPG" xfId="81" xr:uid="{00000000-0005-0000-0000-000040000000}"/>
    <cellStyle name="Moeda" xfId="2387" builtinId="4"/>
    <cellStyle name="Moeda 2" xfId="32" xr:uid="{00000000-0005-0000-0000-000042000000}"/>
    <cellStyle name="Neutra 2" xfId="2087" xr:uid="{00000000-0005-0000-0000-000043000000}"/>
    <cellStyle name="Normal" xfId="0" builtinId="0"/>
    <cellStyle name="Normal - Style1" xfId="82" xr:uid="{00000000-0005-0000-0000-000045000000}"/>
    <cellStyle name="Normal 10" xfId="46" xr:uid="{00000000-0005-0000-0000-000046000000}"/>
    <cellStyle name="Normal 10 2" xfId="257" xr:uid="{00000000-0005-0000-0000-000047000000}"/>
    <cellStyle name="Normal 10 2 2" xfId="997" xr:uid="{00000000-0005-0000-0000-000048000000}"/>
    <cellStyle name="Normal 10 3" xfId="940" xr:uid="{00000000-0005-0000-0000-000049000000}"/>
    <cellStyle name="Normal 100" xfId="939" xr:uid="{00000000-0005-0000-0000-00004A000000}"/>
    <cellStyle name="Normal 101" xfId="1259" xr:uid="{00000000-0005-0000-0000-00004B000000}"/>
    <cellStyle name="Normal 102" xfId="1262" xr:uid="{00000000-0005-0000-0000-00004C000000}"/>
    <cellStyle name="Normal 103" xfId="1996" xr:uid="{00000000-0005-0000-0000-00004D000000}"/>
    <cellStyle name="Normal 104" xfId="2001" xr:uid="{00000000-0005-0000-0000-00004E000000}"/>
    <cellStyle name="Normal 105" xfId="2005" xr:uid="{00000000-0005-0000-0000-00004F000000}"/>
    <cellStyle name="Normal 106" xfId="2011" xr:uid="{00000000-0005-0000-0000-000050000000}"/>
    <cellStyle name="Normal 107" xfId="2018" xr:uid="{00000000-0005-0000-0000-000051000000}"/>
    <cellStyle name="Normal 108" xfId="2002" xr:uid="{00000000-0005-0000-0000-000052000000}"/>
    <cellStyle name="Normal 109" xfId="2021" xr:uid="{00000000-0005-0000-0000-000053000000}"/>
    <cellStyle name="Normal 11" xfId="52" xr:uid="{00000000-0005-0000-0000-000054000000}"/>
    <cellStyle name="Normal 11 2" xfId="258" xr:uid="{00000000-0005-0000-0000-000055000000}"/>
    <cellStyle name="Normal 11 2 2" xfId="998" xr:uid="{00000000-0005-0000-0000-000056000000}"/>
    <cellStyle name="Normal 11 3" xfId="941" xr:uid="{00000000-0005-0000-0000-000057000000}"/>
    <cellStyle name="Normal 110" xfId="2016" xr:uid="{00000000-0005-0000-0000-000058000000}"/>
    <cellStyle name="Normal 111" xfId="1997" xr:uid="{00000000-0005-0000-0000-000059000000}"/>
    <cellStyle name="Normal 112" xfId="2023" xr:uid="{00000000-0005-0000-0000-00005A000000}"/>
    <cellStyle name="Normal 113" xfId="2019" xr:uid="{00000000-0005-0000-0000-00005B000000}"/>
    <cellStyle name="Normal 114" xfId="2013" xr:uid="{00000000-0005-0000-0000-00005C000000}"/>
    <cellStyle name="Normal 115" xfId="2004" xr:uid="{00000000-0005-0000-0000-00005D000000}"/>
    <cellStyle name="Normal 116" xfId="2000" xr:uid="{00000000-0005-0000-0000-00005E000000}"/>
    <cellStyle name="Normal 117" xfId="2006" xr:uid="{00000000-0005-0000-0000-00005F000000}"/>
    <cellStyle name="Normal 118" xfId="1999" xr:uid="{00000000-0005-0000-0000-000060000000}"/>
    <cellStyle name="Normal 119" xfId="2010" xr:uid="{00000000-0005-0000-0000-000061000000}"/>
    <cellStyle name="Normal 12" xfId="49" xr:uid="{00000000-0005-0000-0000-000062000000}"/>
    <cellStyle name="Normal 12 2" xfId="488" xr:uid="{00000000-0005-0000-0000-000063000000}"/>
    <cellStyle name="Normal 12 2 2" xfId="1047" xr:uid="{00000000-0005-0000-0000-000064000000}"/>
    <cellStyle name="Normal 12 3" xfId="429" xr:uid="{00000000-0005-0000-0000-000065000000}"/>
    <cellStyle name="Normal 12 4" xfId="313" xr:uid="{00000000-0005-0000-0000-000066000000}"/>
    <cellStyle name="Normal 120" xfId="1998" xr:uid="{00000000-0005-0000-0000-000067000000}"/>
    <cellStyle name="Normal 121" xfId="2007" xr:uid="{00000000-0005-0000-0000-000068000000}"/>
    <cellStyle name="Normal 122" xfId="2022" xr:uid="{00000000-0005-0000-0000-000069000000}"/>
    <cellStyle name="Normal 123" xfId="2003" xr:uid="{00000000-0005-0000-0000-00006A000000}"/>
    <cellStyle name="Normal 124" xfId="2024" xr:uid="{00000000-0005-0000-0000-00006B000000}"/>
    <cellStyle name="Normal 125" xfId="2014" xr:uid="{00000000-0005-0000-0000-00006C000000}"/>
    <cellStyle name="Normal 126" xfId="2015" xr:uid="{00000000-0005-0000-0000-00006D000000}"/>
    <cellStyle name="Normal 127" xfId="2008" xr:uid="{00000000-0005-0000-0000-00006E000000}"/>
    <cellStyle name="Normal 128" xfId="2020" xr:uid="{00000000-0005-0000-0000-00006F000000}"/>
    <cellStyle name="Normal 129" xfId="2009" xr:uid="{00000000-0005-0000-0000-000070000000}"/>
    <cellStyle name="Normal 13" xfId="50" xr:uid="{00000000-0005-0000-0000-000071000000}"/>
    <cellStyle name="Normal 13 10" xfId="1264" xr:uid="{00000000-0005-0000-0000-000072000000}"/>
    <cellStyle name="Normal 13 11" xfId="207" xr:uid="{00000000-0005-0000-0000-000073000000}"/>
    <cellStyle name="Normal 13 12" xfId="2102" xr:uid="{00000000-0005-0000-0000-000074000000}"/>
    <cellStyle name="Normal 13 13" xfId="2253" xr:uid="{00000000-0005-0000-0000-000075000000}"/>
    <cellStyle name="Normal 13 2" xfId="104" xr:uid="{00000000-0005-0000-0000-000076000000}"/>
    <cellStyle name="Normal 13 2 10" xfId="2103" xr:uid="{00000000-0005-0000-0000-000077000000}"/>
    <cellStyle name="Normal 13 2 11" xfId="2254" xr:uid="{00000000-0005-0000-0000-000078000000}"/>
    <cellStyle name="Normal 13 2 2" xfId="490" xr:uid="{00000000-0005-0000-0000-000079000000}"/>
    <cellStyle name="Normal 13 2 2 2" xfId="695" xr:uid="{00000000-0005-0000-0000-00007A000000}"/>
    <cellStyle name="Normal 13 2 2 2 2" xfId="1161" xr:uid="{00000000-0005-0000-0000-00007B000000}"/>
    <cellStyle name="Normal 13 2 2 2 2 2" xfId="1309" xr:uid="{00000000-0005-0000-0000-00007C000000}"/>
    <cellStyle name="Normal 13 2 2 2 3" xfId="1308" xr:uid="{00000000-0005-0000-0000-00007D000000}"/>
    <cellStyle name="Normal 13 2 2 3" xfId="846" xr:uid="{00000000-0005-0000-0000-00007E000000}"/>
    <cellStyle name="Normal 13 2 2 3 2" xfId="1310" xr:uid="{00000000-0005-0000-0000-00007F000000}"/>
    <cellStyle name="Normal 13 2 2 4" xfId="1307" xr:uid="{00000000-0005-0000-0000-000080000000}"/>
    <cellStyle name="Normal 13 2 2 5" xfId="2152" xr:uid="{00000000-0005-0000-0000-000081000000}"/>
    <cellStyle name="Normal 13 2 2 6" xfId="2300" xr:uid="{00000000-0005-0000-0000-000082000000}"/>
    <cellStyle name="Normal 13 2 3" xfId="597" xr:uid="{00000000-0005-0000-0000-000083000000}"/>
    <cellStyle name="Normal 13 2 3 2" xfId="739" xr:uid="{00000000-0005-0000-0000-000084000000}"/>
    <cellStyle name="Normal 13 2 3 2 2" xfId="1204" xr:uid="{00000000-0005-0000-0000-000085000000}"/>
    <cellStyle name="Normal 13 2 3 2 2 2" xfId="1313" xr:uid="{00000000-0005-0000-0000-000086000000}"/>
    <cellStyle name="Normal 13 2 3 2 3" xfId="1312" xr:uid="{00000000-0005-0000-0000-000087000000}"/>
    <cellStyle name="Normal 13 2 3 3" xfId="892" xr:uid="{00000000-0005-0000-0000-000088000000}"/>
    <cellStyle name="Normal 13 2 3 3 2" xfId="1314" xr:uid="{00000000-0005-0000-0000-000089000000}"/>
    <cellStyle name="Normal 13 2 3 4" xfId="1311" xr:uid="{00000000-0005-0000-0000-00008A000000}"/>
    <cellStyle name="Normal 13 2 3 5" xfId="2199" xr:uid="{00000000-0005-0000-0000-00008B000000}"/>
    <cellStyle name="Normal 13 2 3 6" xfId="2343" xr:uid="{00000000-0005-0000-0000-00008C000000}"/>
    <cellStyle name="Normal 13 2 4" xfId="431" xr:uid="{00000000-0005-0000-0000-00008D000000}"/>
    <cellStyle name="Normal 13 2 4 2" xfId="1002" xr:uid="{00000000-0005-0000-0000-00008E000000}"/>
    <cellStyle name="Normal 13 2 4 2 2" xfId="1316" xr:uid="{00000000-0005-0000-0000-00008F000000}"/>
    <cellStyle name="Normal 13 2 4 3" xfId="1315" xr:uid="{00000000-0005-0000-0000-000090000000}"/>
    <cellStyle name="Normal 13 2 5" xfId="649" xr:uid="{00000000-0005-0000-0000-000091000000}"/>
    <cellStyle name="Normal 13 2 5 2" xfId="1115" xr:uid="{00000000-0005-0000-0000-000092000000}"/>
    <cellStyle name="Normal 13 2 5 2 2" xfId="1318" xr:uid="{00000000-0005-0000-0000-000093000000}"/>
    <cellStyle name="Normal 13 2 5 3" xfId="1317" xr:uid="{00000000-0005-0000-0000-000094000000}"/>
    <cellStyle name="Normal 13 2 6" xfId="315" xr:uid="{00000000-0005-0000-0000-000095000000}"/>
    <cellStyle name="Normal 13 2 6 2" xfId="943" xr:uid="{00000000-0005-0000-0000-000096000000}"/>
    <cellStyle name="Normal 13 2 6 2 2" xfId="1320" xr:uid="{00000000-0005-0000-0000-000097000000}"/>
    <cellStyle name="Normal 13 2 6 3" xfId="1319" xr:uid="{00000000-0005-0000-0000-000098000000}"/>
    <cellStyle name="Normal 13 2 7" xfId="798" xr:uid="{00000000-0005-0000-0000-000099000000}"/>
    <cellStyle name="Normal 13 2 7 2" xfId="1321" xr:uid="{00000000-0005-0000-0000-00009A000000}"/>
    <cellStyle name="Normal 13 2 8" xfId="1265" xr:uid="{00000000-0005-0000-0000-00009B000000}"/>
    <cellStyle name="Normal 13 2 9" xfId="208" xr:uid="{00000000-0005-0000-0000-00009C000000}"/>
    <cellStyle name="Normal 13 3" xfId="141" xr:uid="{00000000-0005-0000-0000-00009D000000}"/>
    <cellStyle name="Normal 13 3 10" xfId="2104" xr:uid="{00000000-0005-0000-0000-00009E000000}"/>
    <cellStyle name="Normal 13 3 11" xfId="2255" xr:uid="{00000000-0005-0000-0000-00009F000000}"/>
    <cellStyle name="Normal 13 3 2" xfId="491" xr:uid="{00000000-0005-0000-0000-0000A0000000}"/>
    <cellStyle name="Normal 13 3 2 2" xfId="696" xr:uid="{00000000-0005-0000-0000-0000A1000000}"/>
    <cellStyle name="Normal 13 3 2 2 2" xfId="1162" xr:uid="{00000000-0005-0000-0000-0000A2000000}"/>
    <cellStyle name="Normal 13 3 2 2 2 2" xfId="1324" xr:uid="{00000000-0005-0000-0000-0000A3000000}"/>
    <cellStyle name="Normal 13 3 2 2 3" xfId="1323" xr:uid="{00000000-0005-0000-0000-0000A4000000}"/>
    <cellStyle name="Normal 13 3 2 3" xfId="847" xr:uid="{00000000-0005-0000-0000-0000A5000000}"/>
    <cellStyle name="Normal 13 3 2 3 2" xfId="1325" xr:uid="{00000000-0005-0000-0000-0000A6000000}"/>
    <cellStyle name="Normal 13 3 2 4" xfId="1322" xr:uid="{00000000-0005-0000-0000-0000A7000000}"/>
    <cellStyle name="Normal 13 3 2 5" xfId="2153" xr:uid="{00000000-0005-0000-0000-0000A8000000}"/>
    <cellStyle name="Normal 13 3 2 6" xfId="2301" xr:uid="{00000000-0005-0000-0000-0000A9000000}"/>
    <cellStyle name="Normal 13 3 3" xfId="598" xr:uid="{00000000-0005-0000-0000-0000AA000000}"/>
    <cellStyle name="Normal 13 3 3 2" xfId="740" xr:uid="{00000000-0005-0000-0000-0000AB000000}"/>
    <cellStyle name="Normal 13 3 3 2 2" xfId="1205" xr:uid="{00000000-0005-0000-0000-0000AC000000}"/>
    <cellStyle name="Normal 13 3 3 2 2 2" xfId="1328" xr:uid="{00000000-0005-0000-0000-0000AD000000}"/>
    <cellStyle name="Normal 13 3 3 2 3" xfId="1327" xr:uid="{00000000-0005-0000-0000-0000AE000000}"/>
    <cellStyle name="Normal 13 3 3 3" xfId="893" xr:uid="{00000000-0005-0000-0000-0000AF000000}"/>
    <cellStyle name="Normal 13 3 3 3 2" xfId="1329" xr:uid="{00000000-0005-0000-0000-0000B0000000}"/>
    <cellStyle name="Normal 13 3 3 4" xfId="1326" xr:uid="{00000000-0005-0000-0000-0000B1000000}"/>
    <cellStyle name="Normal 13 3 3 5" xfId="2200" xr:uid="{00000000-0005-0000-0000-0000B2000000}"/>
    <cellStyle name="Normal 13 3 3 6" xfId="2344" xr:uid="{00000000-0005-0000-0000-0000B3000000}"/>
    <cellStyle name="Normal 13 3 4" xfId="432" xr:uid="{00000000-0005-0000-0000-0000B4000000}"/>
    <cellStyle name="Normal 13 3 4 2" xfId="1003" xr:uid="{00000000-0005-0000-0000-0000B5000000}"/>
    <cellStyle name="Normal 13 3 4 2 2" xfId="1331" xr:uid="{00000000-0005-0000-0000-0000B6000000}"/>
    <cellStyle name="Normal 13 3 4 3" xfId="1330" xr:uid="{00000000-0005-0000-0000-0000B7000000}"/>
    <cellStyle name="Normal 13 3 5" xfId="650" xr:uid="{00000000-0005-0000-0000-0000B8000000}"/>
    <cellStyle name="Normal 13 3 5 2" xfId="1116" xr:uid="{00000000-0005-0000-0000-0000B9000000}"/>
    <cellStyle name="Normal 13 3 5 2 2" xfId="1333" xr:uid="{00000000-0005-0000-0000-0000BA000000}"/>
    <cellStyle name="Normal 13 3 5 3" xfId="1332" xr:uid="{00000000-0005-0000-0000-0000BB000000}"/>
    <cellStyle name="Normal 13 3 6" xfId="316" xr:uid="{00000000-0005-0000-0000-0000BC000000}"/>
    <cellStyle name="Normal 13 3 6 2" xfId="944" xr:uid="{00000000-0005-0000-0000-0000BD000000}"/>
    <cellStyle name="Normal 13 3 6 2 2" xfId="1335" xr:uid="{00000000-0005-0000-0000-0000BE000000}"/>
    <cellStyle name="Normal 13 3 6 3" xfId="1334" xr:uid="{00000000-0005-0000-0000-0000BF000000}"/>
    <cellStyle name="Normal 13 3 7" xfId="799" xr:uid="{00000000-0005-0000-0000-0000C0000000}"/>
    <cellStyle name="Normal 13 3 7 2" xfId="1336" xr:uid="{00000000-0005-0000-0000-0000C1000000}"/>
    <cellStyle name="Normal 13 3 8" xfId="1266" xr:uid="{00000000-0005-0000-0000-0000C2000000}"/>
    <cellStyle name="Normal 13 3 9" xfId="209" xr:uid="{00000000-0005-0000-0000-0000C3000000}"/>
    <cellStyle name="Normal 13 4" xfId="250" xr:uid="{00000000-0005-0000-0000-0000C4000000}"/>
    <cellStyle name="Normal 13 4 10" xfId="2145" xr:uid="{00000000-0005-0000-0000-0000C5000000}"/>
    <cellStyle name="Normal 13 4 11" xfId="2293" xr:uid="{00000000-0005-0000-0000-0000C6000000}"/>
    <cellStyle name="Normal 13 4 2" xfId="369" xr:uid="{00000000-0005-0000-0000-0000C7000000}"/>
    <cellStyle name="Normal 13 4 2 2" xfId="594" xr:uid="{00000000-0005-0000-0000-0000C8000000}"/>
    <cellStyle name="Normal 13 4 2 2 2" xfId="1111" xr:uid="{00000000-0005-0000-0000-0000C9000000}"/>
    <cellStyle name="Normal 13 4 2 2 2 2" xfId="1339" xr:uid="{00000000-0005-0000-0000-0000CA000000}"/>
    <cellStyle name="Normal 13 4 2 2 3" xfId="1338" xr:uid="{00000000-0005-0000-0000-0000CB000000}"/>
    <cellStyle name="Normal 13 4 2 3" xfId="736" xr:uid="{00000000-0005-0000-0000-0000CC000000}"/>
    <cellStyle name="Normal 13 4 2 3 2" xfId="1201" xr:uid="{00000000-0005-0000-0000-0000CD000000}"/>
    <cellStyle name="Normal 13 4 2 3 2 2" xfId="1341" xr:uid="{00000000-0005-0000-0000-0000CE000000}"/>
    <cellStyle name="Normal 13 4 2 3 3" xfId="1340" xr:uid="{00000000-0005-0000-0000-0000CF000000}"/>
    <cellStyle name="Normal 13 4 2 4" xfId="786" xr:uid="{00000000-0005-0000-0000-0000D0000000}"/>
    <cellStyle name="Normal 13 4 2 4 2" xfId="1249" xr:uid="{00000000-0005-0000-0000-0000D1000000}"/>
    <cellStyle name="Normal 13 4 2 4 2 2" xfId="1343" xr:uid="{00000000-0005-0000-0000-0000D2000000}"/>
    <cellStyle name="Normal 13 4 2 4 3" xfId="1342" xr:uid="{00000000-0005-0000-0000-0000D3000000}"/>
    <cellStyle name="Normal 13 4 2 5" xfId="889" xr:uid="{00000000-0005-0000-0000-0000D4000000}"/>
    <cellStyle name="Normal 13 4 2 5 2" xfId="1344" xr:uid="{00000000-0005-0000-0000-0000D5000000}"/>
    <cellStyle name="Normal 13 4 2 6" xfId="1337" xr:uid="{00000000-0005-0000-0000-0000D6000000}"/>
    <cellStyle name="Normal 13 4 2 7" xfId="2196" xr:uid="{00000000-0005-0000-0000-0000D7000000}"/>
    <cellStyle name="Normal 13 4 2 8" xfId="2340" xr:uid="{00000000-0005-0000-0000-0000D8000000}"/>
    <cellStyle name="Normal 13 4 3" xfId="370" xr:uid="{00000000-0005-0000-0000-0000D9000000}"/>
    <cellStyle name="Normal 13 4 3 2" xfId="595" xr:uid="{00000000-0005-0000-0000-0000DA000000}"/>
    <cellStyle name="Normal 13 4 3 2 2" xfId="1112" xr:uid="{00000000-0005-0000-0000-0000DB000000}"/>
    <cellStyle name="Normal 13 4 3 2 2 2" xfId="1347" xr:uid="{00000000-0005-0000-0000-0000DC000000}"/>
    <cellStyle name="Normal 13 4 3 2 3" xfId="1346" xr:uid="{00000000-0005-0000-0000-0000DD000000}"/>
    <cellStyle name="Normal 13 4 3 3" xfId="737" xr:uid="{00000000-0005-0000-0000-0000DE000000}"/>
    <cellStyle name="Normal 13 4 3 3 2" xfId="1202" xr:uid="{00000000-0005-0000-0000-0000DF000000}"/>
    <cellStyle name="Normal 13 4 3 3 2 2" xfId="1349" xr:uid="{00000000-0005-0000-0000-0000E0000000}"/>
    <cellStyle name="Normal 13 4 3 3 3" xfId="1348" xr:uid="{00000000-0005-0000-0000-0000E1000000}"/>
    <cellStyle name="Normal 13 4 3 4" xfId="890" xr:uid="{00000000-0005-0000-0000-0000E2000000}"/>
    <cellStyle name="Normal 13 4 3 4 2" xfId="1350" xr:uid="{00000000-0005-0000-0000-0000E3000000}"/>
    <cellStyle name="Normal 13 4 3 5" xfId="1345" xr:uid="{00000000-0005-0000-0000-0000E4000000}"/>
    <cellStyle name="Normal 13 4 3 6" xfId="2197" xr:uid="{00000000-0005-0000-0000-0000E5000000}"/>
    <cellStyle name="Normal 13 4 3 7" xfId="2341" xr:uid="{00000000-0005-0000-0000-0000E6000000}"/>
    <cellStyle name="Normal 13 4 4" xfId="481" xr:uid="{00000000-0005-0000-0000-0000E7000000}"/>
    <cellStyle name="Normal 13 4 4 2" xfId="1041" xr:uid="{00000000-0005-0000-0000-0000E8000000}"/>
    <cellStyle name="Normal 13 4 4 2 2" xfId="1352" xr:uid="{00000000-0005-0000-0000-0000E9000000}"/>
    <cellStyle name="Normal 13 4 4 3" xfId="1351" xr:uid="{00000000-0005-0000-0000-0000EA000000}"/>
    <cellStyle name="Normal 13 4 5" xfId="688" xr:uid="{00000000-0005-0000-0000-0000EB000000}"/>
    <cellStyle name="Normal 13 4 5 2" xfId="1154" xr:uid="{00000000-0005-0000-0000-0000EC000000}"/>
    <cellStyle name="Normal 13 4 5 2 2" xfId="1354" xr:uid="{00000000-0005-0000-0000-0000ED000000}"/>
    <cellStyle name="Normal 13 4 5 3" xfId="1353" xr:uid="{00000000-0005-0000-0000-0000EE000000}"/>
    <cellStyle name="Normal 13 4 6" xfId="785" xr:uid="{00000000-0005-0000-0000-0000EF000000}"/>
    <cellStyle name="Normal 13 4 6 2" xfId="1248" xr:uid="{00000000-0005-0000-0000-0000F0000000}"/>
    <cellStyle name="Normal 13 4 6 2 2" xfId="1356" xr:uid="{00000000-0005-0000-0000-0000F1000000}"/>
    <cellStyle name="Normal 13 4 6 3" xfId="1355" xr:uid="{00000000-0005-0000-0000-0000F2000000}"/>
    <cellStyle name="Normal 13 4 7" xfId="365" xr:uid="{00000000-0005-0000-0000-0000F3000000}"/>
    <cellStyle name="Normal 13 4 7 2" xfId="990" xr:uid="{00000000-0005-0000-0000-0000F4000000}"/>
    <cellStyle name="Normal 13 4 7 2 2" xfId="1358" xr:uid="{00000000-0005-0000-0000-0000F5000000}"/>
    <cellStyle name="Normal 13 4 7 3" xfId="1357" xr:uid="{00000000-0005-0000-0000-0000F6000000}"/>
    <cellStyle name="Normal 13 4 8" xfId="839" xr:uid="{00000000-0005-0000-0000-0000F7000000}"/>
    <cellStyle name="Normal 13 4 8 2" xfId="1359" xr:uid="{00000000-0005-0000-0000-0000F8000000}"/>
    <cellStyle name="Normal 13 4 9" xfId="1304" xr:uid="{00000000-0005-0000-0000-0000F9000000}"/>
    <cellStyle name="Normal 13 5" xfId="371" xr:uid="{00000000-0005-0000-0000-0000FA000000}"/>
    <cellStyle name="Normal 13 5 2" xfId="638" xr:uid="{00000000-0005-0000-0000-0000FB000000}"/>
    <cellStyle name="Normal 13 5 2 2" xfId="779" xr:uid="{00000000-0005-0000-0000-0000FC000000}"/>
    <cellStyle name="Normal 13 5 2 2 2" xfId="1244" xr:uid="{00000000-0005-0000-0000-0000FD000000}"/>
    <cellStyle name="Normal 13 5 2 2 2 2" xfId="1363" xr:uid="{00000000-0005-0000-0000-0000FE000000}"/>
    <cellStyle name="Normal 13 5 2 2 3" xfId="1362" xr:uid="{00000000-0005-0000-0000-0000FF000000}"/>
    <cellStyle name="Normal 13 5 2 3" xfId="932" xr:uid="{00000000-0005-0000-0000-000000010000}"/>
    <cellStyle name="Normal 13 5 2 3 2" xfId="1364" xr:uid="{00000000-0005-0000-0000-000001010000}"/>
    <cellStyle name="Normal 13 5 2 4" xfId="1361" xr:uid="{00000000-0005-0000-0000-000002010000}"/>
    <cellStyle name="Normal 13 5 2 5" xfId="2239" xr:uid="{00000000-0005-0000-0000-000003010000}"/>
    <cellStyle name="Normal 13 5 2 6" xfId="2383" xr:uid="{00000000-0005-0000-0000-000004010000}"/>
    <cellStyle name="Normal 13 5 3" xfId="489" xr:uid="{00000000-0005-0000-0000-000005010000}"/>
    <cellStyle name="Normal 13 5 3 2" xfId="1048" xr:uid="{00000000-0005-0000-0000-000006010000}"/>
    <cellStyle name="Normal 13 5 3 2 2" xfId="1366" xr:uid="{00000000-0005-0000-0000-000007010000}"/>
    <cellStyle name="Normal 13 5 3 3" xfId="1365" xr:uid="{00000000-0005-0000-0000-000008010000}"/>
    <cellStyle name="Normal 13 5 4" xfId="694" xr:uid="{00000000-0005-0000-0000-000009010000}"/>
    <cellStyle name="Normal 13 5 4 2" xfId="1160" xr:uid="{00000000-0005-0000-0000-00000A010000}"/>
    <cellStyle name="Normal 13 5 4 2 2" xfId="1368" xr:uid="{00000000-0005-0000-0000-00000B010000}"/>
    <cellStyle name="Normal 13 5 4 3" xfId="1367" xr:uid="{00000000-0005-0000-0000-00000C010000}"/>
    <cellStyle name="Normal 13 5 5" xfId="845" xr:uid="{00000000-0005-0000-0000-00000D010000}"/>
    <cellStyle name="Normal 13 5 5 2" xfId="1369" xr:uid="{00000000-0005-0000-0000-00000E010000}"/>
    <cellStyle name="Normal 13 5 6" xfId="1360" xr:uid="{00000000-0005-0000-0000-00000F010000}"/>
    <cellStyle name="Normal 13 5 7" xfId="2151" xr:uid="{00000000-0005-0000-0000-000010010000}"/>
    <cellStyle name="Normal 13 5 8" xfId="2299" xr:uid="{00000000-0005-0000-0000-000011010000}"/>
    <cellStyle name="Normal 13 6" xfId="430" xr:uid="{00000000-0005-0000-0000-000012010000}"/>
    <cellStyle name="Normal 13 6 2" xfId="1001" xr:uid="{00000000-0005-0000-0000-000013010000}"/>
    <cellStyle name="Normal 13 6 2 2" xfId="1371" xr:uid="{00000000-0005-0000-0000-000014010000}"/>
    <cellStyle name="Normal 13 6 3" xfId="1370" xr:uid="{00000000-0005-0000-0000-000015010000}"/>
    <cellStyle name="Normal 13 7" xfId="648" xr:uid="{00000000-0005-0000-0000-000016010000}"/>
    <cellStyle name="Normal 13 7 2" xfId="1114" xr:uid="{00000000-0005-0000-0000-000017010000}"/>
    <cellStyle name="Normal 13 7 2 2" xfId="1373" xr:uid="{00000000-0005-0000-0000-000018010000}"/>
    <cellStyle name="Normal 13 7 3" xfId="1372" xr:uid="{00000000-0005-0000-0000-000019010000}"/>
    <cellStyle name="Normal 13 8" xfId="314" xr:uid="{00000000-0005-0000-0000-00001A010000}"/>
    <cellStyle name="Normal 13 8 2" xfId="942" xr:uid="{00000000-0005-0000-0000-00001B010000}"/>
    <cellStyle name="Normal 13 8 2 2" xfId="1375" xr:uid="{00000000-0005-0000-0000-00001C010000}"/>
    <cellStyle name="Normal 13 8 3" xfId="1374" xr:uid="{00000000-0005-0000-0000-00001D010000}"/>
    <cellStyle name="Normal 13 9" xfId="797" xr:uid="{00000000-0005-0000-0000-00001E010000}"/>
    <cellStyle name="Normal 13 9 2" xfId="1376" xr:uid="{00000000-0005-0000-0000-00001F010000}"/>
    <cellStyle name="Normal 130" xfId="2017" xr:uid="{00000000-0005-0000-0000-000020010000}"/>
    <cellStyle name="Normal 131" xfId="2012" xr:uid="{00000000-0005-0000-0000-000021010000}"/>
    <cellStyle name="Normal 132" xfId="180" xr:uid="{00000000-0005-0000-0000-000022010000}"/>
    <cellStyle name="Normal 133" xfId="238" xr:uid="{00000000-0005-0000-0000-000023010000}"/>
    <cellStyle name="Normal 134" xfId="2027" xr:uid="{00000000-0005-0000-0000-000024010000}"/>
    <cellStyle name="Normal 135" xfId="2034" xr:uid="{00000000-0005-0000-0000-000025010000}"/>
    <cellStyle name="Normal 136" xfId="2043" xr:uid="{00000000-0005-0000-0000-000026010000}"/>
    <cellStyle name="Normal 137" xfId="2049" xr:uid="{00000000-0005-0000-0000-000027010000}"/>
    <cellStyle name="Normal 138" xfId="2033" xr:uid="{00000000-0005-0000-0000-000028010000}"/>
    <cellStyle name="Normal 139" xfId="2040" xr:uid="{00000000-0005-0000-0000-000029010000}"/>
    <cellStyle name="Normal 14" xfId="53" xr:uid="{00000000-0005-0000-0000-00002A010000}"/>
    <cellStyle name="Normal 14 10" xfId="1267" xr:uid="{00000000-0005-0000-0000-00002B010000}"/>
    <cellStyle name="Normal 14 11" xfId="210" xr:uid="{00000000-0005-0000-0000-00002C010000}"/>
    <cellStyle name="Normal 14 12" xfId="2105" xr:uid="{00000000-0005-0000-0000-00002D010000}"/>
    <cellStyle name="Normal 14 13" xfId="2256" xr:uid="{00000000-0005-0000-0000-00002E010000}"/>
    <cellStyle name="Normal 14 2" xfId="106" xr:uid="{00000000-0005-0000-0000-00002F010000}"/>
    <cellStyle name="Normal 14 2 10" xfId="2106" xr:uid="{00000000-0005-0000-0000-000030010000}"/>
    <cellStyle name="Normal 14 2 11" xfId="2257" xr:uid="{00000000-0005-0000-0000-000031010000}"/>
    <cellStyle name="Normal 14 2 2" xfId="493" xr:uid="{00000000-0005-0000-0000-000032010000}"/>
    <cellStyle name="Normal 14 2 2 2" xfId="698" xr:uid="{00000000-0005-0000-0000-000033010000}"/>
    <cellStyle name="Normal 14 2 2 2 2" xfId="1164" xr:uid="{00000000-0005-0000-0000-000034010000}"/>
    <cellStyle name="Normal 14 2 2 2 2 2" xfId="1379" xr:uid="{00000000-0005-0000-0000-000035010000}"/>
    <cellStyle name="Normal 14 2 2 2 3" xfId="1378" xr:uid="{00000000-0005-0000-0000-000036010000}"/>
    <cellStyle name="Normal 14 2 2 3" xfId="849" xr:uid="{00000000-0005-0000-0000-000037010000}"/>
    <cellStyle name="Normal 14 2 2 3 2" xfId="1380" xr:uid="{00000000-0005-0000-0000-000038010000}"/>
    <cellStyle name="Normal 14 2 2 4" xfId="1377" xr:uid="{00000000-0005-0000-0000-000039010000}"/>
    <cellStyle name="Normal 14 2 2 5" xfId="2155" xr:uid="{00000000-0005-0000-0000-00003A010000}"/>
    <cellStyle name="Normal 14 2 2 6" xfId="2303" xr:uid="{00000000-0005-0000-0000-00003B010000}"/>
    <cellStyle name="Normal 14 2 3" xfId="600" xr:uid="{00000000-0005-0000-0000-00003C010000}"/>
    <cellStyle name="Normal 14 2 3 2" xfId="742" xr:uid="{00000000-0005-0000-0000-00003D010000}"/>
    <cellStyle name="Normal 14 2 3 2 2" xfId="1207" xr:uid="{00000000-0005-0000-0000-00003E010000}"/>
    <cellStyle name="Normal 14 2 3 2 2 2" xfId="1383" xr:uid="{00000000-0005-0000-0000-00003F010000}"/>
    <cellStyle name="Normal 14 2 3 2 3" xfId="1382" xr:uid="{00000000-0005-0000-0000-000040010000}"/>
    <cellStyle name="Normal 14 2 3 3" xfId="895" xr:uid="{00000000-0005-0000-0000-000041010000}"/>
    <cellStyle name="Normal 14 2 3 3 2" xfId="1384" xr:uid="{00000000-0005-0000-0000-000042010000}"/>
    <cellStyle name="Normal 14 2 3 4" xfId="1381" xr:uid="{00000000-0005-0000-0000-000043010000}"/>
    <cellStyle name="Normal 14 2 3 5" xfId="2202" xr:uid="{00000000-0005-0000-0000-000044010000}"/>
    <cellStyle name="Normal 14 2 3 6" xfId="2346" xr:uid="{00000000-0005-0000-0000-000045010000}"/>
    <cellStyle name="Normal 14 2 4" xfId="434" xr:uid="{00000000-0005-0000-0000-000046010000}"/>
    <cellStyle name="Normal 14 2 4 2" xfId="1005" xr:uid="{00000000-0005-0000-0000-000047010000}"/>
    <cellStyle name="Normal 14 2 4 2 2" xfId="1386" xr:uid="{00000000-0005-0000-0000-000048010000}"/>
    <cellStyle name="Normal 14 2 4 3" xfId="1385" xr:uid="{00000000-0005-0000-0000-000049010000}"/>
    <cellStyle name="Normal 14 2 5" xfId="652" xr:uid="{00000000-0005-0000-0000-00004A010000}"/>
    <cellStyle name="Normal 14 2 5 2" xfId="1118" xr:uid="{00000000-0005-0000-0000-00004B010000}"/>
    <cellStyle name="Normal 14 2 5 2 2" xfId="1388" xr:uid="{00000000-0005-0000-0000-00004C010000}"/>
    <cellStyle name="Normal 14 2 5 3" xfId="1387" xr:uid="{00000000-0005-0000-0000-00004D010000}"/>
    <cellStyle name="Normal 14 2 6" xfId="318" xr:uid="{00000000-0005-0000-0000-00004E010000}"/>
    <cellStyle name="Normal 14 2 6 2" xfId="946" xr:uid="{00000000-0005-0000-0000-00004F010000}"/>
    <cellStyle name="Normal 14 2 6 2 2" xfId="1390" xr:uid="{00000000-0005-0000-0000-000050010000}"/>
    <cellStyle name="Normal 14 2 6 3" xfId="1389" xr:uid="{00000000-0005-0000-0000-000051010000}"/>
    <cellStyle name="Normal 14 2 7" xfId="801" xr:uid="{00000000-0005-0000-0000-000052010000}"/>
    <cellStyle name="Normal 14 2 7 2" xfId="1391" xr:uid="{00000000-0005-0000-0000-000053010000}"/>
    <cellStyle name="Normal 14 2 8" xfId="1268" xr:uid="{00000000-0005-0000-0000-000054010000}"/>
    <cellStyle name="Normal 14 2 9" xfId="211" xr:uid="{00000000-0005-0000-0000-000055010000}"/>
    <cellStyle name="Normal 14 3" xfId="143" xr:uid="{00000000-0005-0000-0000-000056010000}"/>
    <cellStyle name="Normal 14 3 10" xfId="2107" xr:uid="{00000000-0005-0000-0000-000057010000}"/>
    <cellStyle name="Normal 14 3 11" xfId="2258" xr:uid="{00000000-0005-0000-0000-000058010000}"/>
    <cellStyle name="Normal 14 3 2" xfId="494" xr:uid="{00000000-0005-0000-0000-000059010000}"/>
    <cellStyle name="Normal 14 3 2 2" xfId="699" xr:uid="{00000000-0005-0000-0000-00005A010000}"/>
    <cellStyle name="Normal 14 3 2 2 2" xfId="1165" xr:uid="{00000000-0005-0000-0000-00005B010000}"/>
    <cellStyle name="Normal 14 3 2 2 2 2" xfId="1394" xr:uid="{00000000-0005-0000-0000-00005C010000}"/>
    <cellStyle name="Normal 14 3 2 2 3" xfId="1393" xr:uid="{00000000-0005-0000-0000-00005D010000}"/>
    <cellStyle name="Normal 14 3 2 3" xfId="850" xr:uid="{00000000-0005-0000-0000-00005E010000}"/>
    <cellStyle name="Normal 14 3 2 3 2" xfId="1395" xr:uid="{00000000-0005-0000-0000-00005F010000}"/>
    <cellStyle name="Normal 14 3 2 4" xfId="1392" xr:uid="{00000000-0005-0000-0000-000060010000}"/>
    <cellStyle name="Normal 14 3 2 5" xfId="2156" xr:uid="{00000000-0005-0000-0000-000061010000}"/>
    <cellStyle name="Normal 14 3 2 6" xfId="2304" xr:uid="{00000000-0005-0000-0000-000062010000}"/>
    <cellStyle name="Normal 14 3 3" xfId="601" xr:uid="{00000000-0005-0000-0000-000063010000}"/>
    <cellStyle name="Normal 14 3 3 2" xfId="743" xr:uid="{00000000-0005-0000-0000-000064010000}"/>
    <cellStyle name="Normal 14 3 3 2 2" xfId="1208" xr:uid="{00000000-0005-0000-0000-000065010000}"/>
    <cellStyle name="Normal 14 3 3 2 2 2" xfId="1398" xr:uid="{00000000-0005-0000-0000-000066010000}"/>
    <cellStyle name="Normal 14 3 3 2 3" xfId="1397" xr:uid="{00000000-0005-0000-0000-000067010000}"/>
    <cellStyle name="Normal 14 3 3 3" xfId="896" xr:uid="{00000000-0005-0000-0000-000068010000}"/>
    <cellStyle name="Normal 14 3 3 3 2" xfId="1399" xr:uid="{00000000-0005-0000-0000-000069010000}"/>
    <cellStyle name="Normal 14 3 3 4" xfId="1396" xr:uid="{00000000-0005-0000-0000-00006A010000}"/>
    <cellStyle name="Normal 14 3 3 5" xfId="2203" xr:uid="{00000000-0005-0000-0000-00006B010000}"/>
    <cellStyle name="Normal 14 3 3 6" xfId="2347" xr:uid="{00000000-0005-0000-0000-00006C010000}"/>
    <cellStyle name="Normal 14 3 4" xfId="435" xr:uid="{00000000-0005-0000-0000-00006D010000}"/>
    <cellStyle name="Normal 14 3 4 2" xfId="1006" xr:uid="{00000000-0005-0000-0000-00006E010000}"/>
    <cellStyle name="Normal 14 3 4 2 2" xfId="1401" xr:uid="{00000000-0005-0000-0000-00006F010000}"/>
    <cellStyle name="Normal 14 3 4 3" xfId="1400" xr:uid="{00000000-0005-0000-0000-000070010000}"/>
    <cellStyle name="Normal 14 3 5" xfId="653" xr:uid="{00000000-0005-0000-0000-000071010000}"/>
    <cellStyle name="Normal 14 3 5 2" xfId="1119" xr:uid="{00000000-0005-0000-0000-000072010000}"/>
    <cellStyle name="Normal 14 3 5 2 2" xfId="1403" xr:uid="{00000000-0005-0000-0000-000073010000}"/>
    <cellStyle name="Normal 14 3 5 3" xfId="1402" xr:uid="{00000000-0005-0000-0000-000074010000}"/>
    <cellStyle name="Normal 14 3 6" xfId="319" xr:uid="{00000000-0005-0000-0000-000075010000}"/>
    <cellStyle name="Normal 14 3 6 2" xfId="947" xr:uid="{00000000-0005-0000-0000-000076010000}"/>
    <cellStyle name="Normal 14 3 6 2 2" xfId="1405" xr:uid="{00000000-0005-0000-0000-000077010000}"/>
    <cellStyle name="Normal 14 3 6 3" xfId="1404" xr:uid="{00000000-0005-0000-0000-000078010000}"/>
    <cellStyle name="Normal 14 3 7" xfId="802" xr:uid="{00000000-0005-0000-0000-000079010000}"/>
    <cellStyle name="Normal 14 3 7 2" xfId="1406" xr:uid="{00000000-0005-0000-0000-00007A010000}"/>
    <cellStyle name="Normal 14 3 8" xfId="1269" xr:uid="{00000000-0005-0000-0000-00007B010000}"/>
    <cellStyle name="Normal 14 3 9" xfId="212" xr:uid="{00000000-0005-0000-0000-00007C010000}"/>
    <cellStyle name="Normal 14 4" xfId="492" xr:uid="{00000000-0005-0000-0000-00007D010000}"/>
    <cellStyle name="Normal 14 4 2" xfId="697" xr:uid="{00000000-0005-0000-0000-00007E010000}"/>
    <cellStyle name="Normal 14 4 2 2" xfId="1163" xr:uid="{00000000-0005-0000-0000-00007F010000}"/>
    <cellStyle name="Normal 14 4 2 2 2" xfId="1409" xr:uid="{00000000-0005-0000-0000-000080010000}"/>
    <cellStyle name="Normal 14 4 2 3" xfId="1408" xr:uid="{00000000-0005-0000-0000-000081010000}"/>
    <cellStyle name="Normal 14 4 3" xfId="848" xr:uid="{00000000-0005-0000-0000-000082010000}"/>
    <cellStyle name="Normal 14 4 3 2" xfId="1410" xr:uid="{00000000-0005-0000-0000-000083010000}"/>
    <cellStyle name="Normal 14 4 4" xfId="1407" xr:uid="{00000000-0005-0000-0000-000084010000}"/>
    <cellStyle name="Normal 14 4 5" xfId="2154" xr:uid="{00000000-0005-0000-0000-000085010000}"/>
    <cellStyle name="Normal 14 4 6" xfId="2302" xr:uid="{00000000-0005-0000-0000-000086010000}"/>
    <cellStyle name="Normal 14 5" xfId="599" xr:uid="{00000000-0005-0000-0000-000087010000}"/>
    <cellStyle name="Normal 14 5 2" xfId="741" xr:uid="{00000000-0005-0000-0000-000088010000}"/>
    <cellStyle name="Normal 14 5 2 2" xfId="1206" xr:uid="{00000000-0005-0000-0000-000089010000}"/>
    <cellStyle name="Normal 14 5 2 2 2" xfId="1413" xr:uid="{00000000-0005-0000-0000-00008A010000}"/>
    <cellStyle name="Normal 14 5 2 3" xfId="1412" xr:uid="{00000000-0005-0000-0000-00008B010000}"/>
    <cellStyle name="Normal 14 5 3" xfId="894" xr:uid="{00000000-0005-0000-0000-00008C010000}"/>
    <cellStyle name="Normal 14 5 3 2" xfId="1414" xr:uid="{00000000-0005-0000-0000-00008D010000}"/>
    <cellStyle name="Normal 14 5 4" xfId="1411" xr:uid="{00000000-0005-0000-0000-00008E010000}"/>
    <cellStyle name="Normal 14 5 5" xfId="2201" xr:uid="{00000000-0005-0000-0000-00008F010000}"/>
    <cellStyle name="Normal 14 5 6" xfId="2345" xr:uid="{00000000-0005-0000-0000-000090010000}"/>
    <cellStyle name="Normal 14 6" xfId="433" xr:uid="{00000000-0005-0000-0000-000091010000}"/>
    <cellStyle name="Normal 14 6 2" xfId="1004" xr:uid="{00000000-0005-0000-0000-000092010000}"/>
    <cellStyle name="Normal 14 6 2 2" xfId="1416" xr:uid="{00000000-0005-0000-0000-000093010000}"/>
    <cellStyle name="Normal 14 6 3" xfId="1415" xr:uid="{00000000-0005-0000-0000-000094010000}"/>
    <cellStyle name="Normal 14 7" xfId="651" xr:uid="{00000000-0005-0000-0000-000095010000}"/>
    <cellStyle name="Normal 14 7 2" xfId="1117" xr:uid="{00000000-0005-0000-0000-000096010000}"/>
    <cellStyle name="Normal 14 7 2 2" xfId="1418" xr:uid="{00000000-0005-0000-0000-000097010000}"/>
    <cellStyle name="Normal 14 7 3" xfId="1417" xr:uid="{00000000-0005-0000-0000-000098010000}"/>
    <cellStyle name="Normal 14 8" xfId="317" xr:uid="{00000000-0005-0000-0000-000099010000}"/>
    <cellStyle name="Normal 14 8 2" xfId="945" xr:uid="{00000000-0005-0000-0000-00009A010000}"/>
    <cellStyle name="Normal 14 8 2 2" xfId="1420" xr:uid="{00000000-0005-0000-0000-00009B010000}"/>
    <cellStyle name="Normal 14 8 3" xfId="1419" xr:uid="{00000000-0005-0000-0000-00009C010000}"/>
    <cellStyle name="Normal 14 9" xfId="800" xr:uid="{00000000-0005-0000-0000-00009D010000}"/>
    <cellStyle name="Normal 14 9 2" xfId="1421" xr:uid="{00000000-0005-0000-0000-00009E010000}"/>
    <cellStyle name="Normal 140" xfId="2044" xr:uid="{00000000-0005-0000-0000-00009F010000}"/>
    <cellStyle name="Normal 141" xfId="2042" xr:uid="{00000000-0005-0000-0000-0000A0010000}"/>
    <cellStyle name="Normal 142" xfId="2037" xr:uid="{00000000-0005-0000-0000-0000A1010000}"/>
    <cellStyle name="Normal 143" xfId="2036" xr:uid="{00000000-0005-0000-0000-0000A2010000}"/>
    <cellStyle name="Normal 144" xfId="2026" xr:uid="{00000000-0005-0000-0000-0000A3010000}"/>
    <cellStyle name="Normal 145" xfId="2035" xr:uid="{00000000-0005-0000-0000-0000A4010000}"/>
    <cellStyle name="Normal 146" xfId="2041" xr:uid="{00000000-0005-0000-0000-0000A5010000}"/>
    <cellStyle name="Normal 147" xfId="2030" xr:uid="{00000000-0005-0000-0000-0000A6010000}"/>
    <cellStyle name="Normal 148" xfId="2046" xr:uid="{00000000-0005-0000-0000-0000A7010000}"/>
    <cellStyle name="Normal 149" xfId="2039" xr:uid="{00000000-0005-0000-0000-0000A8010000}"/>
    <cellStyle name="Normal 15" xfId="61" xr:uid="{00000000-0005-0000-0000-0000A9010000}"/>
    <cellStyle name="Normal 15 2" xfId="108" xr:uid="{00000000-0005-0000-0000-0000AA010000}"/>
    <cellStyle name="Normal 150" xfId="2048" xr:uid="{00000000-0005-0000-0000-0000AB010000}"/>
    <cellStyle name="Normal 151" xfId="2038" xr:uid="{00000000-0005-0000-0000-0000AC010000}"/>
    <cellStyle name="Normal 152" xfId="2051" xr:uid="{00000000-0005-0000-0000-0000AD010000}"/>
    <cellStyle name="Normal 153" xfId="2031" xr:uid="{00000000-0005-0000-0000-0000AE010000}"/>
    <cellStyle name="Normal 154" xfId="2050" xr:uid="{00000000-0005-0000-0000-0000AF010000}"/>
    <cellStyle name="Normal 155" xfId="2025" xr:uid="{00000000-0005-0000-0000-0000B0010000}"/>
    <cellStyle name="Normal 156" xfId="2032" xr:uid="{00000000-0005-0000-0000-0000B1010000}"/>
    <cellStyle name="Normal 157" xfId="2047" xr:uid="{00000000-0005-0000-0000-0000B2010000}"/>
    <cellStyle name="Normal 158" xfId="2028" xr:uid="{00000000-0005-0000-0000-0000B3010000}"/>
    <cellStyle name="Normal 159" xfId="2045" xr:uid="{00000000-0005-0000-0000-0000B4010000}"/>
    <cellStyle name="Normal 16" xfId="96" xr:uid="{00000000-0005-0000-0000-0000B5010000}"/>
    <cellStyle name="Normal 16 10" xfId="1270" xr:uid="{00000000-0005-0000-0000-0000B6010000}"/>
    <cellStyle name="Normal 16 11" xfId="213" xr:uid="{00000000-0005-0000-0000-0000B7010000}"/>
    <cellStyle name="Normal 16 12" xfId="2108" xr:uid="{00000000-0005-0000-0000-0000B8010000}"/>
    <cellStyle name="Normal 16 13" xfId="2259" xr:uid="{00000000-0005-0000-0000-0000B9010000}"/>
    <cellStyle name="Normal 16 2" xfId="109" xr:uid="{00000000-0005-0000-0000-0000BA010000}"/>
    <cellStyle name="Normal 16 2 10" xfId="2109" xr:uid="{00000000-0005-0000-0000-0000BB010000}"/>
    <cellStyle name="Normal 16 2 11" xfId="2260" xr:uid="{00000000-0005-0000-0000-0000BC010000}"/>
    <cellStyle name="Normal 16 2 2" xfId="496" xr:uid="{00000000-0005-0000-0000-0000BD010000}"/>
    <cellStyle name="Normal 16 2 2 2" xfId="701" xr:uid="{00000000-0005-0000-0000-0000BE010000}"/>
    <cellStyle name="Normal 16 2 2 2 2" xfId="1167" xr:uid="{00000000-0005-0000-0000-0000BF010000}"/>
    <cellStyle name="Normal 16 2 2 2 2 2" xfId="1424" xr:uid="{00000000-0005-0000-0000-0000C0010000}"/>
    <cellStyle name="Normal 16 2 2 2 3" xfId="1423" xr:uid="{00000000-0005-0000-0000-0000C1010000}"/>
    <cellStyle name="Normal 16 2 2 3" xfId="852" xr:uid="{00000000-0005-0000-0000-0000C2010000}"/>
    <cellStyle name="Normal 16 2 2 3 2" xfId="1425" xr:uid="{00000000-0005-0000-0000-0000C3010000}"/>
    <cellStyle name="Normal 16 2 2 4" xfId="1422" xr:uid="{00000000-0005-0000-0000-0000C4010000}"/>
    <cellStyle name="Normal 16 2 2 5" xfId="2158" xr:uid="{00000000-0005-0000-0000-0000C5010000}"/>
    <cellStyle name="Normal 16 2 2 6" xfId="2306" xr:uid="{00000000-0005-0000-0000-0000C6010000}"/>
    <cellStyle name="Normal 16 2 3" xfId="603" xr:uid="{00000000-0005-0000-0000-0000C7010000}"/>
    <cellStyle name="Normal 16 2 3 2" xfId="745" xr:uid="{00000000-0005-0000-0000-0000C8010000}"/>
    <cellStyle name="Normal 16 2 3 2 2" xfId="1210" xr:uid="{00000000-0005-0000-0000-0000C9010000}"/>
    <cellStyle name="Normal 16 2 3 2 2 2" xfId="1428" xr:uid="{00000000-0005-0000-0000-0000CA010000}"/>
    <cellStyle name="Normal 16 2 3 2 3" xfId="1427" xr:uid="{00000000-0005-0000-0000-0000CB010000}"/>
    <cellStyle name="Normal 16 2 3 3" xfId="898" xr:uid="{00000000-0005-0000-0000-0000CC010000}"/>
    <cellStyle name="Normal 16 2 3 3 2" xfId="1429" xr:uid="{00000000-0005-0000-0000-0000CD010000}"/>
    <cellStyle name="Normal 16 2 3 4" xfId="1426" xr:uid="{00000000-0005-0000-0000-0000CE010000}"/>
    <cellStyle name="Normal 16 2 3 5" xfId="2205" xr:uid="{00000000-0005-0000-0000-0000CF010000}"/>
    <cellStyle name="Normal 16 2 3 6" xfId="2349" xr:uid="{00000000-0005-0000-0000-0000D0010000}"/>
    <cellStyle name="Normal 16 2 4" xfId="437" xr:uid="{00000000-0005-0000-0000-0000D1010000}"/>
    <cellStyle name="Normal 16 2 4 2" xfId="1008" xr:uid="{00000000-0005-0000-0000-0000D2010000}"/>
    <cellStyle name="Normal 16 2 4 2 2" xfId="1431" xr:uid="{00000000-0005-0000-0000-0000D3010000}"/>
    <cellStyle name="Normal 16 2 4 3" xfId="1430" xr:uid="{00000000-0005-0000-0000-0000D4010000}"/>
    <cellStyle name="Normal 16 2 5" xfId="655" xr:uid="{00000000-0005-0000-0000-0000D5010000}"/>
    <cellStyle name="Normal 16 2 5 2" xfId="1121" xr:uid="{00000000-0005-0000-0000-0000D6010000}"/>
    <cellStyle name="Normal 16 2 5 2 2" xfId="1433" xr:uid="{00000000-0005-0000-0000-0000D7010000}"/>
    <cellStyle name="Normal 16 2 5 3" xfId="1432" xr:uid="{00000000-0005-0000-0000-0000D8010000}"/>
    <cellStyle name="Normal 16 2 6" xfId="321" xr:uid="{00000000-0005-0000-0000-0000D9010000}"/>
    <cellStyle name="Normal 16 2 6 2" xfId="950" xr:uid="{00000000-0005-0000-0000-0000DA010000}"/>
    <cellStyle name="Normal 16 2 6 2 2" xfId="1435" xr:uid="{00000000-0005-0000-0000-0000DB010000}"/>
    <cellStyle name="Normal 16 2 6 3" xfId="1434" xr:uid="{00000000-0005-0000-0000-0000DC010000}"/>
    <cellStyle name="Normal 16 2 7" xfId="804" xr:uid="{00000000-0005-0000-0000-0000DD010000}"/>
    <cellStyle name="Normal 16 2 7 2" xfId="1436" xr:uid="{00000000-0005-0000-0000-0000DE010000}"/>
    <cellStyle name="Normal 16 2 8" xfId="1271" xr:uid="{00000000-0005-0000-0000-0000DF010000}"/>
    <cellStyle name="Normal 16 2 9" xfId="214" xr:uid="{00000000-0005-0000-0000-0000E0010000}"/>
    <cellStyle name="Normal 16 3" xfId="145" xr:uid="{00000000-0005-0000-0000-0000E1010000}"/>
    <cellStyle name="Normal 16 3 10" xfId="2110" xr:uid="{00000000-0005-0000-0000-0000E2010000}"/>
    <cellStyle name="Normal 16 3 11" xfId="2261" xr:uid="{00000000-0005-0000-0000-0000E3010000}"/>
    <cellStyle name="Normal 16 3 2" xfId="497" xr:uid="{00000000-0005-0000-0000-0000E4010000}"/>
    <cellStyle name="Normal 16 3 2 2" xfId="702" xr:uid="{00000000-0005-0000-0000-0000E5010000}"/>
    <cellStyle name="Normal 16 3 2 2 2" xfId="1168" xr:uid="{00000000-0005-0000-0000-0000E6010000}"/>
    <cellStyle name="Normal 16 3 2 2 2 2" xfId="1439" xr:uid="{00000000-0005-0000-0000-0000E7010000}"/>
    <cellStyle name="Normal 16 3 2 2 3" xfId="1438" xr:uid="{00000000-0005-0000-0000-0000E8010000}"/>
    <cellStyle name="Normal 16 3 2 3" xfId="853" xr:uid="{00000000-0005-0000-0000-0000E9010000}"/>
    <cellStyle name="Normal 16 3 2 3 2" xfId="1440" xr:uid="{00000000-0005-0000-0000-0000EA010000}"/>
    <cellStyle name="Normal 16 3 2 4" xfId="1437" xr:uid="{00000000-0005-0000-0000-0000EB010000}"/>
    <cellStyle name="Normal 16 3 2 5" xfId="2159" xr:uid="{00000000-0005-0000-0000-0000EC010000}"/>
    <cellStyle name="Normal 16 3 2 6" xfId="2307" xr:uid="{00000000-0005-0000-0000-0000ED010000}"/>
    <cellStyle name="Normal 16 3 3" xfId="604" xr:uid="{00000000-0005-0000-0000-0000EE010000}"/>
    <cellStyle name="Normal 16 3 3 2" xfId="746" xr:uid="{00000000-0005-0000-0000-0000EF010000}"/>
    <cellStyle name="Normal 16 3 3 2 2" xfId="1211" xr:uid="{00000000-0005-0000-0000-0000F0010000}"/>
    <cellStyle name="Normal 16 3 3 2 2 2" xfId="1443" xr:uid="{00000000-0005-0000-0000-0000F1010000}"/>
    <cellStyle name="Normal 16 3 3 2 3" xfId="1442" xr:uid="{00000000-0005-0000-0000-0000F2010000}"/>
    <cellStyle name="Normal 16 3 3 3" xfId="899" xr:uid="{00000000-0005-0000-0000-0000F3010000}"/>
    <cellStyle name="Normal 16 3 3 3 2" xfId="1444" xr:uid="{00000000-0005-0000-0000-0000F4010000}"/>
    <cellStyle name="Normal 16 3 3 4" xfId="1441" xr:uid="{00000000-0005-0000-0000-0000F5010000}"/>
    <cellStyle name="Normal 16 3 3 5" xfId="2206" xr:uid="{00000000-0005-0000-0000-0000F6010000}"/>
    <cellStyle name="Normal 16 3 3 6" xfId="2350" xr:uid="{00000000-0005-0000-0000-0000F7010000}"/>
    <cellStyle name="Normal 16 3 4" xfId="438" xr:uid="{00000000-0005-0000-0000-0000F8010000}"/>
    <cellStyle name="Normal 16 3 4 2" xfId="1009" xr:uid="{00000000-0005-0000-0000-0000F9010000}"/>
    <cellStyle name="Normal 16 3 4 2 2" xfId="1446" xr:uid="{00000000-0005-0000-0000-0000FA010000}"/>
    <cellStyle name="Normal 16 3 4 3" xfId="1445" xr:uid="{00000000-0005-0000-0000-0000FB010000}"/>
    <cellStyle name="Normal 16 3 5" xfId="656" xr:uid="{00000000-0005-0000-0000-0000FC010000}"/>
    <cellStyle name="Normal 16 3 5 2" xfId="1122" xr:uid="{00000000-0005-0000-0000-0000FD010000}"/>
    <cellStyle name="Normal 16 3 5 2 2" xfId="1448" xr:uid="{00000000-0005-0000-0000-0000FE010000}"/>
    <cellStyle name="Normal 16 3 5 3" xfId="1447" xr:uid="{00000000-0005-0000-0000-0000FF010000}"/>
    <cellStyle name="Normal 16 3 6" xfId="322" xr:uid="{00000000-0005-0000-0000-000000020000}"/>
    <cellStyle name="Normal 16 3 6 2" xfId="951" xr:uid="{00000000-0005-0000-0000-000001020000}"/>
    <cellStyle name="Normal 16 3 6 2 2" xfId="1450" xr:uid="{00000000-0005-0000-0000-000002020000}"/>
    <cellStyle name="Normal 16 3 6 3" xfId="1449" xr:uid="{00000000-0005-0000-0000-000003020000}"/>
    <cellStyle name="Normal 16 3 7" xfId="805" xr:uid="{00000000-0005-0000-0000-000004020000}"/>
    <cellStyle name="Normal 16 3 7 2" xfId="1451" xr:uid="{00000000-0005-0000-0000-000005020000}"/>
    <cellStyle name="Normal 16 3 8" xfId="1272" xr:uid="{00000000-0005-0000-0000-000006020000}"/>
    <cellStyle name="Normal 16 3 9" xfId="215" xr:uid="{00000000-0005-0000-0000-000007020000}"/>
    <cellStyle name="Normal 16 4" xfId="495" xr:uid="{00000000-0005-0000-0000-000008020000}"/>
    <cellStyle name="Normal 16 4 2" xfId="700" xr:uid="{00000000-0005-0000-0000-000009020000}"/>
    <cellStyle name="Normal 16 4 2 2" xfId="1166" xr:uid="{00000000-0005-0000-0000-00000A020000}"/>
    <cellStyle name="Normal 16 4 2 2 2" xfId="1454" xr:uid="{00000000-0005-0000-0000-00000B020000}"/>
    <cellStyle name="Normal 16 4 2 3" xfId="1453" xr:uid="{00000000-0005-0000-0000-00000C020000}"/>
    <cellStyle name="Normal 16 4 3" xfId="851" xr:uid="{00000000-0005-0000-0000-00000D020000}"/>
    <cellStyle name="Normal 16 4 3 2" xfId="1455" xr:uid="{00000000-0005-0000-0000-00000E020000}"/>
    <cellStyle name="Normal 16 4 4" xfId="1452" xr:uid="{00000000-0005-0000-0000-00000F020000}"/>
    <cellStyle name="Normal 16 4 5" xfId="2157" xr:uid="{00000000-0005-0000-0000-000010020000}"/>
    <cellStyle name="Normal 16 4 6" xfId="2305" xr:uid="{00000000-0005-0000-0000-000011020000}"/>
    <cellStyle name="Normal 16 5" xfId="602" xr:uid="{00000000-0005-0000-0000-000012020000}"/>
    <cellStyle name="Normal 16 5 2" xfId="744" xr:uid="{00000000-0005-0000-0000-000013020000}"/>
    <cellStyle name="Normal 16 5 2 2" xfId="1209" xr:uid="{00000000-0005-0000-0000-000014020000}"/>
    <cellStyle name="Normal 16 5 2 2 2" xfId="1458" xr:uid="{00000000-0005-0000-0000-000015020000}"/>
    <cellStyle name="Normal 16 5 2 3" xfId="1457" xr:uid="{00000000-0005-0000-0000-000016020000}"/>
    <cellStyle name="Normal 16 5 3" xfId="897" xr:uid="{00000000-0005-0000-0000-000017020000}"/>
    <cellStyle name="Normal 16 5 3 2" xfId="1459" xr:uid="{00000000-0005-0000-0000-000018020000}"/>
    <cellStyle name="Normal 16 5 4" xfId="1456" xr:uid="{00000000-0005-0000-0000-000019020000}"/>
    <cellStyle name="Normal 16 5 5" xfId="2204" xr:uid="{00000000-0005-0000-0000-00001A020000}"/>
    <cellStyle name="Normal 16 5 6" xfId="2348" xr:uid="{00000000-0005-0000-0000-00001B020000}"/>
    <cellStyle name="Normal 16 6" xfId="436" xr:uid="{00000000-0005-0000-0000-00001C020000}"/>
    <cellStyle name="Normal 16 6 2" xfId="1007" xr:uid="{00000000-0005-0000-0000-00001D020000}"/>
    <cellStyle name="Normal 16 6 2 2" xfId="1461" xr:uid="{00000000-0005-0000-0000-00001E020000}"/>
    <cellStyle name="Normal 16 6 3" xfId="1460" xr:uid="{00000000-0005-0000-0000-00001F020000}"/>
    <cellStyle name="Normal 16 7" xfId="654" xr:uid="{00000000-0005-0000-0000-000020020000}"/>
    <cellStyle name="Normal 16 7 2" xfId="1120" xr:uid="{00000000-0005-0000-0000-000021020000}"/>
    <cellStyle name="Normal 16 7 2 2" xfId="1463" xr:uid="{00000000-0005-0000-0000-000022020000}"/>
    <cellStyle name="Normal 16 7 3" xfId="1462" xr:uid="{00000000-0005-0000-0000-000023020000}"/>
    <cellStyle name="Normal 16 8" xfId="320" xr:uid="{00000000-0005-0000-0000-000024020000}"/>
    <cellStyle name="Normal 16 8 2" xfId="949" xr:uid="{00000000-0005-0000-0000-000025020000}"/>
    <cellStyle name="Normal 16 8 2 2" xfId="1465" xr:uid="{00000000-0005-0000-0000-000026020000}"/>
    <cellStyle name="Normal 16 8 3" xfId="1464" xr:uid="{00000000-0005-0000-0000-000027020000}"/>
    <cellStyle name="Normal 16 9" xfId="803" xr:uid="{00000000-0005-0000-0000-000028020000}"/>
    <cellStyle name="Normal 16 9 2" xfId="1466" xr:uid="{00000000-0005-0000-0000-000029020000}"/>
    <cellStyle name="Normal 160" xfId="2029" xr:uid="{00000000-0005-0000-0000-00002A020000}"/>
    <cellStyle name="Normal 161" xfId="2052" xr:uid="{00000000-0005-0000-0000-00002B020000}"/>
    <cellStyle name="Normal 162" xfId="2053" xr:uid="{00000000-0005-0000-0000-00002C020000}"/>
    <cellStyle name="Normal 163" xfId="2100" xr:uid="{00000000-0005-0000-0000-00002D020000}"/>
    <cellStyle name="Normal 164" xfId="2144" xr:uid="{00000000-0005-0000-0000-00002E020000}"/>
    <cellStyle name="Normal 165" xfId="2161" xr:uid="{00000000-0005-0000-0000-00002F020000}"/>
    <cellStyle name="Normal 166" xfId="2172" xr:uid="{00000000-0005-0000-0000-000030020000}"/>
    <cellStyle name="Normal 167" xfId="2245" xr:uid="{00000000-0005-0000-0000-000031020000}"/>
    <cellStyle name="Normal 168" xfId="2249" xr:uid="{00000000-0005-0000-0000-000032020000}"/>
    <cellStyle name="Normal 169" xfId="2248" xr:uid="{00000000-0005-0000-0000-000033020000}"/>
    <cellStyle name="Normal 17" xfId="111" xr:uid="{00000000-0005-0000-0000-000034020000}"/>
    <cellStyle name="Normal 17 2" xfId="498" xr:uid="{00000000-0005-0000-0000-000035020000}"/>
    <cellStyle name="Normal 17 2 2" xfId="1049" xr:uid="{00000000-0005-0000-0000-000036020000}"/>
    <cellStyle name="Normal 17 3" xfId="402" xr:uid="{00000000-0005-0000-0000-000037020000}"/>
    <cellStyle name="Normal 17 4" xfId="286" xr:uid="{00000000-0005-0000-0000-000038020000}"/>
    <cellStyle name="Normal 170" xfId="2247" xr:uid="{00000000-0005-0000-0000-000039020000}"/>
    <cellStyle name="Normal 171" xfId="2160" xr:uid="{00000000-0005-0000-0000-00003A020000}"/>
    <cellStyle name="Normal 172" xfId="2250" xr:uid="{00000000-0005-0000-0000-00003B020000}"/>
    <cellStyle name="Normal 173" xfId="2251" xr:uid="{00000000-0005-0000-0000-00003C020000}"/>
    <cellStyle name="Normal 18" xfId="112" xr:uid="{00000000-0005-0000-0000-00003D020000}"/>
    <cellStyle name="Normal 18 2" xfId="499" xr:uid="{00000000-0005-0000-0000-00003E020000}"/>
    <cellStyle name="Normal 18 2 2" xfId="1050" xr:uid="{00000000-0005-0000-0000-00003F020000}"/>
    <cellStyle name="Normal 18 3" xfId="412" xr:uid="{00000000-0005-0000-0000-000040020000}"/>
    <cellStyle name="Normal 18 4" xfId="296" xr:uid="{00000000-0005-0000-0000-000041020000}"/>
    <cellStyle name="Normal 19" xfId="113" xr:uid="{00000000-0005-0000-0000-000042020000}"/>
    <cellStyle name="Normal 19 2" xfId="500" xr:uid="{00000000-0005-0000-0000-000043020000}"/>
    <cellStyle name="Normal 19 2 2" xfId="1051" xr:uid="{00000000-0005-0000-0000-000044020000}"/>
    <cellStyle name="Normal 19 3" xfId="393" xr:uid="{00000000-0005-0000-0000-000045020000}"/>
    <cellStyle name="Normal 19 4" xfId="277" xr:uid="{00000000-0005-0000-0000-000046020000}"/>
    <cellStyle name="Normal 2" xfId="10" xr:uid="{00000000-0005-0000-0000-000047020000}"/>
    <cellStyle name="Normal 2 2" xfId="17" xr:uid="{00000000-0005-0000-0000-000048020000}"/>
    <cellStyle name="Normal 2 2 2" xfId="175" xr:uid="{00000000-0005-0000-0000-000049020000}"/>
    <cellStyle name="Normal 2 2 2 2" xfId="828" xr:uid="{00000000-0005-0000-0000-00004A020000}"/>
    <cellStyle name="Normal 2 2 3" xfId="2088" xr:uid="{00000000-0005-0000-0000-00004B020000}"/>
    <cellStyle name="Normal 2 3" xfId="796" xr:uid="{00000000-0005-0000-0000-00004C020000}"/>
    <cellStyle name="Normal 2 4" xfId="2054" xr:uid="{00000000-0005-0000-0000-00004D020000}"/>
    <cellStyle name="Normal 20" xfId="114" xr:uid="{00000000-0005-0000-0000-00004E020000}"/>
    <cellStyle name="Normal 20 2" xfId="501" xr:uid="{00000000-0005-0000-0000-00004F020000}"/>
    <cellStyle name="Normal 20 2 2" xfId="1052" xr:uid="{00000000-0005-0000-0000-000050020000}"/>
    <cellStyle name="Normal 20 3" xfId="398" xr:uid="{00000000-0005-0000-0000-000051020000}"/>
    <cellStyle name="Normal 20 4" xfId="282" xr:uid="{00000000-0005-0000-0000-000052020000}"/>
    <cellStyle name="Normal 21" xfId="115" xr:uid="{00000000-0005-0000-0000-000053020000}"/>
    <cellStyle name="Normal 21 2" xfId="502" xr:uid="{00000000-0005-0000-0000-000054020000}"/>
    <cellStyle name="Normal 21 2 2" xfId="1053" xr:uid="{00000000-0005-0000-0000-000055020000}"/>
    <cellStyle name="Normal 21 3" xfId="407" xr:uid="{00000000-0005-0000-0000-000056020000}"/>
    <cellStyle name="Normal 21 4" xfId="291" xr:uid="{00000000-0005-0000-0000-000057020000}"/>
    <cellStyle name="Normal 22" xfId="116" xr:uid="{00000000-0005-0000-0000-000058020000}"/>
    <cellStyle name="Normal 22 2" xfId="503" xr:uid="{00000000-0005-0000-0000-000059020000}"/>
    <cellStyle name="Normal 22 2 2" xfId="1054" xr:uid="{00000000-0005-0000-0000-00005A020000}"/>
    <cellStyle name="Normal 22 3" xfId="389" xr:uid="{00000000-0005-0000-0000-00005B020000}"/>
    <cellStyle name="Normal 22 4" xfId="273" xr:uid="{00000000-0005-0000-0000-00005C020000}"/>
    <cellStyle name="Normal 23" xfId="117" xr:uid="{00000000-0005-0000-0000-00005D020000}"/>
    <cellStyle name="Normal 23 2" xfId="504" xr:uid="{00000000-0005-0000-0000-00005E020000}"/>
    <cellStyle name="Normal 23 2 2" xfId="1055" xr:uid="{00000000-0005-0000-0000-00005F020000}"/>
    <cellStyle name="Normal 23 3" xfId="385" xr:uid="{00000000-0005-0000-0000-000060020000}"/>
    <cellStyle name="Normal 23 4" xfId="269" xr:uid="{00000000-0005-0000-0000-000061020000}"/>
    <cellStyle name="Normal 24" xfId="118" xr:uid="{00000000-0005-0000-0000-000062020000}"/>
    <cellStyle name="Normal 24 2" xfId="505" xr:uid="{00000000-0005-0000-0000-000063020000}"/>
    <cellStyle name="Normal 24 2 2" xfId="1056" xr:uid="{00000000-0005-0000-0000-000064020000}"/>
    <cellStyle name="Normal 24 3" xfId="387" xr:uid="{00000000-0005-0000-0000-000065020000}"/>
    <cellStyle name="Normal 24 4" xfId="271" xr:uid="{00000000-0005-0000-0000-000066020000}"/>
    <cellStyle name="Normal 25" xfId="119" xr:uid="{00000000-0005-0000-0000-000067020000}"/>
    <cellStyle name="Normal 25 2" xfId="506" xr:uid="{00000000-0005-0000-0000-000068020000}"/>
    <cellStyle name="Normal 25 2 2" xfId="1057" xr:uid="{00000000-0005-0000-0000-000069020000}"/>
    <cellStyle name="Normal 25 3" xfId="416" xr:uid="{00000000-0005-0000-0000-00006A020000}"/>
    <cellStyle name="Normal 25 4" xfId="300" xr:uid="{00000000-0005-0000-0000-00006B020000}"/>
    <cellStyle name="Normal 26" xfId="120" xr:uid="{00000000-0005-0000-0000-00006C020000}"/>
    <cellStyle name="Normal 26 2" xfId="507" xr:uid="{00000000-0005-0000-0000-00006D020000}"/>
    <cellStyle name="Normal 26 2 2" xfId="1058" xr:uid="{00000000-0005-0000-0000-00006E020000}"/>
    <cellStyle name="Normal 26 3" xfId="427" xr:uid="{00000000-0005-0000-0000-00006F020000}"/>
    <cellStyle name="Normal 26 4" xfId="311" xr:uid="{00000000-0005-0000-0000-000070020000}"/>
    <cellStyle name="Normal 27" xfId="121" xr:uid="{00000000-0005-0000-0000-000071020000}"/>
    <cellStyle name="Normal 27 2" xfId="508" xr:uid="{00000000-0005-0000-0000-000072020000}"/>
    <cellStyle name="Normal 27 2 2" xfId="1059" xr:uid="{00000000-0005-0000-0000-000073020000}"/>
    <cellStyle name="Normal 27 3" xfId="421" xr:uid="{00000000-0005-0000-0000-000074020000}"/>
    <cellStyle name="Normal 27 4" xfId="305" xr:uid="{00000000-0005-0000-0000-000075020000}"/>
    <cellStyle name="Normal 28" xfId="122" xr:uid="{00000000-0005-0000-0000-000076020000}"/>
    <cellStyle name="Normal 28 2" xfId="509" xr:uid="{00000000-0005-0000-0000-000077020000}"/>
    <cellStyle name="Normal 28 2 2" xfId="1060" xr:uid="{00000000-0005-0000-0000-000078020000}"/>
    <cellStyle name="Normal 28 3" xfId="418" xr:uid="{00000000-0005-0000-0000-000079020000}"/>
    <cellStyle name="Normal 28 4" xfId="302" xr:uid="{00000000-0005-0000-0000-00007A020000}"/>
    <cellStyle name="Normal 29" xfId="123" xr:uid="{00000000-0005-0000-0000-00007B020000}"/>
    <cellStyle name="Normal 29 2" xfId="510" xr:uid="{00000000-0005-0000-0000-00007C020000}"/>
    <cellStyle name="Normal 29 2 2" xfId="1061" xr:uid="{00000000-0005-0000-0000-00007D020000}"/>
    <cellStyle name="Normal 29 3" xfId="409" xr:uid="{00000000-0005-0000-0000-00007E020000}"/>
    <cellStyle name="Normal 29 4" xfId="293" xr:uid="{00000000-0005-0000-0000-00007F020000}"/>
    <cellStyle name="Normal 3" xfId="18" xr:uid="{00000000-0005-0000-0000-000080020000}"/>
    <cellStyle name="Normal 3 2" xfId="19" xr:uid="{00000000-0005-0000-0000-000081020000}"/>
    <cellStyle name="Normal 3 2 2" xfId="512" xr:uid="{00000000-0005-0000-0000-000082020000}"/>
    <cellStyle name="Normal 3 2 2 2" xfId="1063" xr:uid="{00000000-0005-0000-0000-000083020000}"/>
    <cellStyle name="Normal 3 2 3" xfId="439" xr:uid="{00000000-0005-0000-0000-000084020000}"/>
    <cellStyle name="Normal 3 2 4" xfId="323" xr:uid="{00000000-0005-0000-0000-000085020000}"/>
    <cellStyle name="Normal 3 3" xfId="27" xr:uid="{00000000-0005-0000-0000-000086020000}"/>
    <cellStyle name="Normal 3 4" xfId="511" xr:uid="{00000000-0005-0000-0000-000087020000}"/>
    <cellStyle name="Normal 3 4 2" xfId="1062" xr:uid="{00000000-0005-0000-0000-000088020000}"/>
    <cellStyle name="Normal 30" xfId="124" xr:uid="{00000000-0005-0000-0000-000089020000}"/>
    <cellStyle name="Normal 30 2" xfId="513" xr:uid="{00000000-0005-0000-0000-00008A020000}"/>
    <cellStyle name="Normal 30 2 2" xfId="1064" xr:uid="{00000000-0005-0000-0000-00008B020000}"/>
    <cellStyle name="Normal 30 3" xfId="383" xr:uid="{00000000-0005-0000-0000-00008C020000}"/>
    <cellStyle name="Normal 30 4" xfId="267" xr:uid="{00000000-0005-0000-0000-00008D020000}"/>
    <cellStyle name="Normal 31" xfId="125" xr:uid="{00000000-0005-0000-0000-00008E020000}"/>
    <cellStyle name="Normal 31 2" xfId="514" xr:uid="{00000000-0005-0000-0000-00008F020000}"/>
    <cellStyle name="Normal 31 2 2" xfId="1065" xr:uid="{00000000-0005-0000-0000-000090020000}"/>
    <cellStyle name="Normal 31 3" xfId="414" xr:uid="{00000000-0005-0000-0000-000091020000}"/>
    <cellStyle name="Normal 31 4" xfId="298" xr:uid="{00000000-0005-0000-0000-000092020000}"/>
    <cellStyle name="Normal 32" xfId="126" xr:uid="{00000000-0005-0000-0000-000093020000}"/>
    <cellStyle name="Normal 32 2" xfId="515" xr:uid="{00000000-0005-0000-0000-000094020000}"/>
    <cellStyle name="Normal 32 2 2" xfId="1066" xr:uid="{00000000-0005-0000-0000-000095020000}"/>
    <cellStyle name="Normal 32 3" xfId="391" xr:uid="{00000000-0005-0000-0000-000096020000}"/>
    <cellStyle name="Normal 32 4" xfId="275" xr:uid="{00000000-0005-0000-0000-000097020000}"/>
    <cellStyle name="Normal 33" xfId="127" xr:uid="{00000000-0005-0000-0000-000098020000}"/>
    <cellStyle name="Normal 33 2" xfId="516" xr:uid="{00000000-0005-0000-0000-000099020000}"/>
    <cellStyle name="Normal 33 2 2" xfId="1067" xr:uid="{00000000-0005-0000-0000-00009A020000}"/>
    <cellStyle name="Normal 33 3" xfId="400" xr:uid="{00000000-0005-0000-0000-00009B020000}"/>
    <cellStyle name="Normal 33 4" xfId="284" xr:uid="{00000000-0005-0000-0000-00009C020000}"/>
    <cellStyle name="Normal 34" xfId="128" xr:uid="{00000000-0005-0000-0000-00009D020000}"/>
    <cellStyle name="Normal 34 2" xfId="517" xr:uid="{00000000-0005-0000-0000-00009E020000}"/>
    <cellStyle name="Normal 34 2 2" xfId="1068" xr:uid="{00000000-0005-0000-0000-00009F020000}"/>
    <cellStyle name="Normal 34 3" xfId="425" xr:uid="{00000000-0005-0000-0000-0000A0020000}"/>
    <cellStyle name="Normal 34 4" xfId="309" xr:uid="{00000000-0005-0000-0000-0000A1020000}"/>
    <cellStyle name="Normal 35" xfId="129" xr:uid="{00000000-0005-0000-0000-0000A2020000}"/>
    <cellStyle name="Normal 35 2" xfId="518" xr:uid="{00000000-0005-0000-0000-0000A3020000}"/>
    <cellStyle name="Normal 35 2 2" xfId="1069" xr:uid="{00000000-0005-0000-0000-0000A4020000}"/>
    <cellStyle name="Normal 35 3" xfId="410" xr:uid="{00000000-0005-0000-0000-0000A5020000}"/>
    <cellStyle name="Normal 35 4" xfId="294" xr:uid="{00000000-0005-0000-0000-0000A6020000}"/>
    <cellStyle name="Normal 36" xfId="130" xr:uid="{00000000-0005-0000-0000-0000A7020000}"/>
    <cellStyle name="Normal 36 2" xfId="519" xr:uid="{00000000-0005-0000-0000-0000A8020000}"/>
    <cellStyle name="Normal 36 2 2" xfId="1070" xr:uid="{00000000-0005-0000-0000-0000A9020000}"/>
    <cellStyle name="Normal 36 3" xfId="396" xr:uid="{00000000-0005-0000-0000-0000AA020000}"/>
    <cellStyle name="Normal 36 4" xfId="280" xr:uid="{00000000-0005-0000-0000-0000AB020000}"/>
    <cellStyle name="Normal 37" xfId="132" xr:uid="{00000000-0005-0000-0000-0000AC020000}"/>
    <cellStyle name="Normal 37 10" xfId="216" xr:uid="{00000000-0005-0000-0000-0000AD020000}"/>
    <cellStyle name="Normal 37 11" xfId="2111" xr:uid="{00000000-0005-0000-0000-0000AE020000}"/>
    <cellStyle name="Normal 37 12" xfId="2262" xr:uid="{00000000-0005-0000-0000-0000AF020000}"/>
    <cellStyle name="Normal 37 2" xfId="148" xr:uid="{00000000-0005-0000-0000-0000B0020000}"/>
    <cellStyle name="Normal 37 2 10" xfId="2112" xr:uid="{00000000-0005-0000-0000-0000B1020000}"/>
    <cellStyle name="Normal 37 2 11" xfId="2263" xr:uid="{00000000-0005-0000-0000-0000B2020000}"/>
    <cellStyle name="Normal 37 2 2" xfId="521" xr:uid="{00000000-0005-0000-0000-0000B3020000}"/>
    <cellStyle name="Normal 37 2 2 2" xfId="704" xr:uid="{00000000-0005-0000-0000-0000B4020000}"/>
    <cellStyle name="Normal 37 2 2 2 2" xfId="1170" xr:uid="{00000000-0005-0000-0000-0000B5020000}"/>
    <cellStyle name="Normal 37 2 2 2 2 2" xfId="1469" xr:uid="{00000000-0005-0000-0000-0000B6020000}"/>
    <cellStyle name="Normal 37 2 2 2 3" xfId="1468" xr:uid="{00000000-0005-0000-0000-0000B7020000}"/>
    <cellStyle name="Normal 37 2 2 3" xfId="856" xr:uid="{00000000-0005-0000-0000-0000B8020000}"/>
    <cellStyle name="Normal 37 2 2 3 2" xfId="1470" xr:uid="{00000000-0005-0000-0000-0000B9020000}"/>
    <cellStyle name="Normal 37 2 2 4" xfId="1467" xr:uid="{00000000-0005-0000-0000-0000BA020000}"/>
    <cellStyle name="Normal 37 2 2 5" xfId="2164" xr:uid="{00000000-0005-0000-0000-0000BB020000}"/>
    <cellStyle name="Normal 37 2 2 6" xfId="2309" xr:uid="{00000000-0005-0000-0000-0000BC020000}"/>
    <cellStyle name="Normal 37 2 3" xfId="606" xr:uid="{00000000-0005-0000-0000-0000BD020000}"/>
    <cellStyle name="Normal 37 2 3 2" xfId="748" xr:uid="{00000000-0005-0000-0000-0000BE020000}"/>
    <cellStyle name="Normal 37 2 3 2 2" xfId="1213" xr:uid="{00000000-0005-0000-0000-0000BF020000}"/>
    <cellStyle name="Normal 37 2 3 2 2 2" xfId="1473" xr:uid="{00000000-0005-0000-0000-0000C0020000}"/>
    <cellStyle name="Normal 37 2 3 2 3" xfId="1472" xr:uid="{00000000-0005-0000-0000-0000C1020000}"/>
    <cellStyle name="Normal 37 2 3 3" xfId="901" xr:uid="{00000000-0005-0000-0000-0000C2020000}"/>
    <cellStyle name="Normal 37 2 3 3 2" xfId="1474" xr:uid="{00000000-0005-0000-0000-0000C3020000}"/>
    <cellStyle name="Normal 37 2 3 4" xfId="1471" xr:uid="{00000000-0005-0000-0000-0000C4020000}"/>
    <cellStyle name="Normal 37 2 3 5" xfId="2208" xr:uid="{00000000-0005-0000-0000-0000C5020000}"/>
    <cellStyle name="Normal 37 2 3 6" xfId="2352" xr:uid="{00000000-0005-0000-0000-0000C6020000}"/>
    <cellStyle name="Normal 37 2 4" xfId="441" xr:uid="{00000000-0005-0000-0000-0000C7020000}"/>
    <cellStyle name="Normal 37 2 4 2" xfId="1011" xr:uid="{00000000-0005-0000-0000-0000C8020000}"/>
    <cellStyle name="Normal 37 2 4 2 2" xfId="1476" xr:uid="{00000000-0005-0000-0000-0000C9020000}"/>
    <cellStyle name="Normal 37 2 4 3" xfId="1475" xr:uid="{00000000-0005-0000-0000-0000CA020000}"/>
    <cellStyle name="Normal 37 2 5" xfId="658" xr:uid="{00000000-0005-0000-0000-0000CB020000}"/>
    <cellStyle name="Normal 37 2 5 2" xfId="1124" xr:uid="{00000000-0005-0000-0000-0000CC020000}"/>
    <cellStyle name="Normal 37 2 5 2 2" xfId="1478" xr:uid="{00000000-0005-0000-0000-0000CD020000}"/>
    <cellStyle name="Normal 37 2 5 3" xfId="1477" xr:uid="{00000000-0005-0000-0000-0000CE020000}"/>
    <cellStyle name="Normal 37 2 6" xfId="325" xr:uid="{00000000-0005-0000-0000-0000CF020000}"/>
    <cellStyle name="Normal 37 2 6 2" xfId="953" xr:uid="{00000000-0005-0000-0000-0000D0020000}"/>
    <cellStyle name="Normal 37 2 6 2 2" xfId="1480" xr:uid="{00000000-0005-0000-0000-0000D1020000}"/>
    <cellStyle name="Normal 37 2 6 3" xfId="1479" xr:uid="{00000000-0005-0000-0000-0000D2020000}"/>
    <cellStyle name="Normal 37 2 7" xfId="807" xr:uid="{00000000-0005-0000-0000-0000D3020000}"/>
    <cellStyle name="Normal 37 2 7 2" xfId="1481" xr:uid="{00000000-0005-0000-0000-0000D4020000}"/>
    <cellStyle name="Normal 37 2 8" xfId="1274" xr:uid="{00000000-0005-0000-0000-0000D5020000}"/>
    <cellStyle name="Normal 37 2 9" xfId="217" xr:uid="{00000000-0005-0000-0000-0000D6020000}"/>
    <cellStyle name="Normal 37 3" xfId="520" xr:uid="{00000000-0005-0000-0000-0000D7020000}"/>
    <cellStyle name="Normal 37 3 2" xfId="703" xr:uid="{00000000-0005-0000-0000-0000D8020000}"/>
    <cellStyle name="Normal 37 3 2 2" xfId="1169" xr:uid="{00000000-0005-0000-0000-0000D9020000}"/>
    <cellStyle name="Normal 37 3 2 2 2" xfId="1484" xr:uid="{00000000-0005-0000-0000-0000DA020000}"/>
    <cellStyle name="Normal 37 3 2 3" xfId="1483" xr:uid="{00000000-0005-0000-0000-0000DB020000}"/>
    <cellStyle name="Normal 37 3 3" xfId="855" xr:uid="{00000000-0005-0000-0000-0000DC020000}"/>
    <cellStyle name="Normal 37 3 3 2" xfId="1485" xr:uid="{00000000-0005-0000-0000-0000DD020000}"/>
    <cellStyle name="Normal 37 3 4" xfId="1482" xr:uid="{00000000-0005-0000-0000-0000DE020000}"/>
    <cellStyle name="Normal 37 3 5" xfId="2163" xr:uid="{00000000-0005-0000-0000-0000DF020000}"/>
    <cellStyle name="Normal 37 3 6" xfId="2308" xr:uid="{00000000-0005-0000-0000-0000E0020000}"/>
    <cellStyle name="Normal 37 4" xfId="605" xr:uid="{00000000-0005-0000-0000-0000E1020000}"/>
    <cellStyle name="Normal 37 4 2" xfId="747" xr:uid="{00000000-0005-0000-0000-0000E2020000}"/>
    <cellStyle name="Normal 37 4 2 2" xfId="1212" xr:uid="{00000000-0005-0000-0000-0000E3020000}"/>
    <cellStyle name="Normal 37 4 2 2 2" xfId="1488" xr:uid="{00000000-0005-0000-0000-0000E4020000}"/>
    <cellStyle name="Normal 37 4 2 3" xfId="1487" xr:uid="{00000000-0005-0000-0000-0000E5020000}"/>
    <cellStyle name="Normal 37 4 3" xfId="900" xr:uid="{00000000-0005-0000-0000-0000E6020000}"/>
    <cellStyle name="Normal 37 4 3 2" xfId="1489" xr:uid="{00000000-0005-0000-0000-0000E7020000}"/>
    <cellStyle name="Normal 37 4 4" xfId="1486" xr:uid="{00000000-0005-0000-0000-0000E8020000}"/>
    <cellStyle name="Normal 37 4 5" xfId="2207" xr:uid="{00000000-0005-0000-0000-0000E9020000}"/>
    <cellStyle name="Normal 37 4 6" xfId="2351" xr:uid="{00000000-0005-0000-0000-0000EA020000}"/>
    <cellStyle name="Normal 37 5" xfId="440" xr:uid="{00000000-0005-0000-0000-0000EB020000}"/>
    <cellStyle name="Normal 37 5 2" xfId="1010" xr:uid="{00000000-0005-0000-0000-0000EC020000}"/>
    <cellStyle name="Normal 37 5 2 2" xfId="1491" xr:uid="{00000000-0005-0000-0000-0000ED020000}"/>
    <cellStyle name="Normal 37 5 3" xfId="1490" xr:uid="{00000000-0005-0000-0000-0000EE020000}"/>
    <cellStyle name="Normal 37 6" xfId="657" xr:uid="{00000000-0005-0000-0000-0000EF020000}"/>
    <cellStyle name="Normal 37 6 2" xfId="1123" xr:uid="{00000000-0005-0000-0000-0000F0020000}"/>
    <cellStyle name="Normal 37 6 2 2" xfId="1493" xr:uid="{00000000-0005-0000-0000-0000F1020000}"/>
    <cellStyle name="Normal 37 6 3" xfId="1492" xr:uid="{00000000-0005-0000-0000-0000F2020000}"/>
    <cellStyle name="Normal 37 7" xfId="324" xr:uid="{00000000-0005-0000-0000-0000F3020000}"/>
    <cellStyle name="Normal 37 7 2" xfId="952" xr:uid="{00000000-0005-0000-0000-0000F4020000}"/>
    <cellStyle name="Normal 37 7 2 2" xfId="1495" xr:uid="{00000000-0005-0000-0000-0000F5020000}"/>
    <cellStyle name="Normal 37 7 3" xfId="1494" xr:uid="{00000000-0005-0000-0000-0000F6020000}"/>
    <cellStyle name="Normal 37 8" xfId="806" xr:uid="{00000000-0005-0000-0000-0000F7020000}"/>
    <cellStyle name="Normal 37 8 2" xfId="1496" xr:uid="{00000000-0005-0000-0000-0000F8020000}"/>
    <cellStyle name="Normal 37 9" xfId="1273" xr:uid="{00000000-0005-0000-0000-0000F9020000}"/>
    <cellStyle name="Normal 38" xfId="133" xr:uid="{00000000-0005-0000-0000-0000FA020000}"/>
    <cellStyle name="Normal 38 10" xfId="2113" xr:uid="{00000000-0005-0000-0000-0000FB020000}"/>
    <cellStyle name="Normal 38 11" xfId="2264" xr:uid="{00000000-0005-0000-0000-0000FC020000}"/>
    <cellStyle name="Normal 38 2" xfId="522" xr:uid="{00000000-0005-0000-0000-0000FD020000}"/>
    <cellStyle name="Normal 38 2 2" xfId="705" xr:uid="{00000000-0005-0000-0000-0000FE020000}"/>
    <cellStyle name="Normal 38 2 2 2" xfId="1171" xr:uid="{00000000-0005-0000-0000-0000FF020000}"/>
    <cellStyle name="Normal 38 2 2 2 2" xfId="1499" xr:uid="{00000000-0005-0000-0000-000000030000}"/>
    <cellStyle name="Normal 38 2 2 3" xfId="1498" xr:uid="{00000000-0005-0000-0000-000001030000}"/>
    <cellStyle name="Normal 38 2 3" xfId="857" xr:uid="{00000000-0005-0000-0000-000002030000}"/>
    <cellStyle name="Normal 38 2 3 2" xfId="1500" xr:uid="{00000000-0005-0000-0000-000003030000}"/>
    <cellStyle name="Normal 38 2 4" xfId="1497" xr:uid="{00000000-0005-0000-0000-000004030000}"/>
    <cellStyle name="Normal 38 2 5" xfId="2165" xr:uid="{00000000-0005-0000-0000-000005030000}"/>
    <cellStyle name="Normal 38 2 6" xfId="2310" xr:uid="{00000000-0005-0000-0000-000006030000}"/>
    <cellStyle name="Normal 38 3" xfId="607" xr:uid="{00000000-0005-0000-0000-000007030000}"/>
    <cellStyle name="Normal 38 3 2" xfId="749" xr:uid="{00000000-0005-0000-0000-000008030000}"/>
    <cellStyle name="Normal 38 3 2 2" xfId="1214" xr:uid="{00000000-0005-0000-0000-000009030000}"/>
    <cellStyle name="Normal 38 3 2 2 2" xfId="1503" xr:uid="{00000000-0005-0000-0000-00000A030000}"/>
    <cellStyle name="Normal 38 3 2 3" xfId="1502" xr:uid="{00000000-0005-0000-0000-00000B030000}"/>
    <cellStyle name="Normal 38 3 3" xfId="902" xr:uid="{00000000-0005-0000-0000-00000C030000}"/>
    <cellStyle name="Normal 38 3 3 2" xfId="1504" xr:uid="{00000000-0005-0000-0000-00000D030000}"/>
    <cellStyle name="Normal 38 3 4" xfId="1501" xr:uid="{00000000-0005-0000-0000-00000E030000}"/>
    <cellStyle name="Normal 38 3 5" xfId="2209" xr:uid="{00000000-0005-0000-0000-00000F030000}"/>
    <cellStyle name="Normal 38 3 6" xfId="2353" xr:uid="{00000000-0005-0000-0000-000010030000}"/>
    <cellStyle name="Normal 38 4" xfId="442" xr:uid="{00000000-0005-0000-0000-000011030000}"/>
    <cellStyle name="Normal 38 4 2" xfId="1012" xr:uid="{00000000-0005-0000-0000-000012030000}"/>
    <cellStyle name="Normal 38 4 2 2" xfId="1506" xr:uid="{00000000-0005-0000-0000-000013030000}"/>
    <cellStyle name="Normal 38 4 3" xfId="1505" xr:uid="{00000000-0005-0000-0000-000014030000}"/>
    <cellStyle name="Normal 38 5" xfId="659" xr:uid="{00000000-0005-0000-0000-000015030000}"/>
    <cellStyle name="Normal 38 5 2" xfId="1125" xr:uid="{00000000-0005-0000-0000-000016030000}"/>
    <cellStyle name="Normal 38 5 2 2" xfId="1508" xr:uid="{00000000-0005-0000-0000-000017030000}"/>
    <cellStyle name="Normal 38 5 3" xfId="1507" xr:uid="{00000000-0005-0000-0000-000018030000}"/>
    <cellStyle name="Normal 38 6" xfId="326" xr:uid="{00000000-0005-0000-0000-000019030000}"/>
    <cellStyle name="Normal 38 6 2" xfId="954" xr:uid="{00000000-0005-0000-0000-00001A030000}"/>
    <cellStyle name="Normal 38 6 2 2" xfId="1510" xr:uid="{00000000-0005-0000-0000-00001B030000}"/>
    <cellStyle name="Normal 38 6 3" xfId="1509" xr:uid="{00000000-0005-0000-0000-00001C030000}"/>
    <cellStyle name="Normal 38 7" xfId="808" xr:uid="{00000000-0005-0000-0000-00001D030000}"/>
    <cellStyle name="Normal 38 7 2" xfId="1511" xr:uid="{00000000-0005-0000-0000-00001E030000}"/>
    <cellStyle name="Normal 38 8" xfId="1275" xr:uid="{00000000-0005-0000-0000-00001F030000}"/>
    <cellStyle name="Normal 38 9" xfId="218" xr:uid="{00000000-0005-0000-0000-000020030000}"/>
    <cellStyle name="Normal 39" xfId="149" xr:uid="{00000000-0005-0000-0000-000021030000}"/>
    <cellStyle name="Normal 39 2" xfId="523" xr:uid="{00000000-0005-0000-0000-000022030000}"/>
    <cellStyle name="Normal 39 2 2" xfId="1071" xr:uid="{00000000-0005-0000-0000-000023030000}"/>
    <cellStyle name="Normal 39 3" xfId="384" xr:uid="{00000000-0005-0000-0000-000024030000}"/>
    <cellStyle name="Normal 39 4" xfId="268" xr:uid="{00000000-0005-0000-0000-000025030000}"/>
    <cellStyle name="Normal 39 5" xfId="182" xr:uid="{00000000-0005-0000-0000-000026030000}"/>
    <cellStyle name="Normal 4" xfId="20" xr:uid="{00000000-0005-0000-0000-000027030000}"/>
    <cellStyle name="Normal 4 2" xfId="176" xr:uid="{00000000-0005-0000-0000-000028030000}"/>
    <cellStyle name="Normal 4 2 2" xfId="985" xr:uid="{00000000-0005-0000-0000-000029030000}"/>
    <cellStyle name="Normal 4 3" xfId="524" xr:uid="{00000000-0005-0000-0000-00002A030000}"/>
    <cellStyle name="Normal 4 4" xfId="838" xr:uid="{00000000-0005-0000-0000-00002B030000}"/>
    <cellStyle name="Normal 4 5" xfId="2056" xr:uid="{00000000-0005-0000-0000-00002C030000}"/>
    <cellStyle name="Normal 40" xfId="150" xr:uid="{00000000-0005-0000-0000-00002D030000}"/>
    <cellStyle name="Normal 40 2" xfId="525" xr:uid="{00000000-0005-0000-0000-00002E030000}"/>
    <cellStyle name="Normal 40 2 2" xfId="1072" xr:uid="{00000000-0005-0000-0000-00002F030000}"/>
    <cellStyle name="Normal 40 3" xfId="386" xr:uid="{00000000-0005-0000-0000-000030030000}"/>
    <cellStyle name="Normal 40 4" xfId="270" xr:uid="{00000000-0005-0000-0000-000031030000}"/>
    <cellStyle name="Normal 40 5" xfId="183" xr:uid="{00000000-0005-0000-0000-000032030000}"/>
    <cellStyle name="Normal 41" xfId="151" xr:uid="{00000000-0005-0000-0000-000033030000}"/>
    <cellStyle name="Normal 41 2" xfId="526" xr:uid="{00000000-0005-0000-0000-000034030000}"/>
    <cellStyle name="Normal 41 2 2" xfId="1073" xr:uid="{00000000-0005-0000-0000-000035030000}"/>
    <cellStyle name="Normal 41 3" xfId="388" xr:uid="{00000000-0005-0000-0000-000036030000}"/>
    <cellStyle name="Normal 41 4" xfId="272" xr:uid="{00000000-0005-0000-0000-000037030000}"/>
    <cellStyle name="Normal 41 5" xfId="184" xr:uid="{00000000-0005-0000-0000-000038030000}"/>
    <cellStyle name="Normal 42" xfId="152" xr:uid="{00000000-0005-0000-0000-000039030000}"/>
    <cellStyle name="Normal 42 2" xfId="527" xr:uid="{00000000-0005-0000-0000-00003A030000}"/>
    <cellStyle name="Normal 42 2 2" xfId="1074" xr:uid="{00000000-0005-0000-0000-00003B030000}"/>
    <cellStyle name="Normal 42 3" xfId="390" xr:uid="{00000000-0005-0000-0000-00003C030000}"/>
    <cellStyle name="Normal 42 4" xfId="274" xr:uid="{00000000-0005-0000-0000-00003D030000}"/>
    <cellStyle name="Normal 42 5" xfId="185" xr:uid="{00000000-0005-0000-0000-00003E030000}"/>
    <cellStyle name="Normal 43" xfId="153" xr:uid="{00000000-0005-0000-0000-00003F030000}"/>
    <cellStyle name="Normal 43 2" xfId="528" xr:uid="{00000000-0005-0000-0000-000040030000}"/>
    <cellStyle name="Normal 43 2 2" xfId="1075" xr:uid="{00000000-0005-0000-0000-000041030000}"/>
    <cellStyle name="Normal 43 3" xfId="392" xr:uid="{00000000-0005-0000-0000-000042030000}"/>
    <cellStyle name="Normal 43 4" xfId="276" xr:uid="{00000000-0005-0000-0000-000043030000}"/>
    <cellStyle name="Normal 43 5" xfId="186" xr:uid="{00000000-0005-0000-0000-000044030000}"/>
    <cellStyle name="Normal 44" xfId="154" xr:uid="{00000000-0005-0000-0000-000045030000}"/>
    <cellStyle name="Normal 44 2" xfId="529" xr:uid="{00000000-0005-0000-0000-000046030000}"/>
    <cellStyle name="Normal 44 2 2" xfId="1076" xr:uid="{00000000-0005-0000-0000-000047030000}"/>
    <cellStyle name="Normal 44 3" xfId="394" xr:uid="{00000000-0005-0000-0000-000048030000}"/>
    <cellStyle name="Normal 44 4" xfId="278" xr:uid="{00000000-0005-0000-0000-000049030000}"/>
    <cellStyle name="Normal 44 5" xfId="187" xr:uid="{00000000-0005-0000-0000-00004A030000}"/>
    <cellStyle name="Normal 45" xfId="155" xr:uid="{00000000-0005-0000-0000-00004B030000}"/>
    <cellStyle name="Normal 45 2" xfId="530" xr:uid="{00000000-0005-0000-0000-00004C030000}"/>
    <cellStyle name="Normal 45 2 2" xfId="1077" xr:uid="{00000000-0005-0000-0000-00004D030000}"/>
    <cellStyle name="Normal 45 3" xfId="395" xr:uid="{00000000-0005-0000-0000-00004E030000}"/>
    <cellStyle name="Normal 45 4" xfId="279" xr:uid="{00000000-0005-0000-0000-00004F030000}"/>
    <cellStyle name="Normal 45 5" xfId="188" xr:uid="{00000000-0005-0000-0000-000050030000}"/>
    <cellStyle name="Normal 46" xfId="156" xr:uid="{00000000-0005-0000-0000-000051030000}"/>
    <cellStyle name="Normal 46 2" xfId="531" xr:uid="{00000000-0005-0000-0000-000052030000}"/>
    <cellStyle name="Normal 46 2 2" xfId="1078" xr:uid="{00000000-0005-0000-0000-000053030000}"/>
    <cellStyle name="Normal 46 3" xfId="397" xr:uid="{00000000-0005-0000-0000-000054030000}"/>
    <cellStyle name="Normal 46 4" xfId="281" xr:uid="{00000000-0005-0000-0000-000055030000}"/>
    <cellStyle name="Normal 46 5" xfId="189" xr:uid="{00000000-0005-0000-0000-000056030000}"/>
    <cellStyle name="Normal 47" xfId="157" xr:uid="{00000000-0005-0000-0000-000057030000}"/>
    <cellStyle name="Normal 47 2" xfId="532" xr:uid="{00000000-0005-0000-0000-000058030000}"/>
    <cellStyle name="Normal 47 2 2" xfId="1079" xr:uid="{00000000-0005-0000-0000-000059030000}"/>
    <cellStyle name="Normal 47 3" xfId="399" xr:uid="{00000000-0005-0000-0000-00005A030000}"/>
    <cellStyle name="Normal 47 4" xfId="283" xr:uid="{00000000-0005-0000-0000-00005B030000}"/>
    <cellStyle name="Normal 47 5" xfId="190" xr:uid="{00000000-0005-0000-0000-00005C030000}"/>
    <cellStyle name="Normal 48" xfId="158" xr:uid="{00000000-0005-0000-0000-00005D030000}"/>
    <cellStyle name="Normal 48 2" xfId="533" xr:uid="{00000000-0005-0000-0000-00005E030000}"/>
    <cellStyle name="Normal 48 2 2" xfId="1080" xr:uid="{00000000-0005-0000-0000-00005F030000}"/>
    <cellStyle name="Normal 48 3" xfId="401" xr:uid="{00000000-0005-0000-0000-000060030000}"/>
    <cellStyle name="Normal 48 4" xfId="285" xr:uid="{00000000-0005-0000-0000-000061030000}"/>
    <cellStyle name="Normal 48 5" xfId="191" xr:uid="{00000000-0005-0000-0000-000062030000}"/>
    <cellStyle name="Normal 49" xfId="159" xr:uid="{00000000-0005-0000-0000-000063030000}"/>
    <cellStyle name="Normal 49 2" xfId="534" xr:uid="{00000000-0005-0000-0000-000064030000}"/>
    <cellStyle name="Normal 49 2 2" xfId="1081" xr:uid="{00000000-0005-0000-0000-000065030000}"/>
    <cellStyle name="Normal 49 3" xfId="403" xr:uid="{00000000-0005-0000-0000-000066030000}"/>
    <cellStyle name="Normal 49 4" xfId="287" xr:uid="{00000000-0005-0000-0000-000067030000}"/>
    <cellStyle name="Normal 49 5" xfId="192" xr:uid="{00000000-0005-0000-0000-000068030000}"/>
    <cellStyle name="Normal 5" xfId="23" xr:uid="{00000000-0005-0000-0000-000069030000}"/>
    <cellStyle name="Normal 5 10" xfId="809" xr:uid="{00000000-0005-0000-0000-00006A030000}"/>
    <cellStyle name="Normal 5 10 2" xfId="1512" xr:uid="{00000000-0005-0000-0000-00006B030000}"/>
    <cellStyle name="Normal 5 11" xfId="1276" xr:uid="{00000000-0005-0000-0000-00006C030000}"/>
    <cellStyle name="Normal 5 12" xfId="219" xr:uid="{00000000-0005-0000-0000-00006D030000}"/>
    <cellStyle name="Normal 5 13" xfId="2089" xr:uid="{00000000-0005-0000-0000-00006E030000}"/>
    <cellStyle name="Normal 5 14" xfId="2114" xr:uid="{00000000-0005-0000-0000-00006F030000}"/>
    <cellStyle name="Normal 5 15" xfId="2265" xr:uid="{00000000-0005-0000-0000-000070030000}"/>
    <cellStyle name="Normal 5 2" xfId="54" xr:uid="{00000000-0005-0000-0000-000071030000}"/>
    <cellStyle name="Normal 5 2 10" xfId="1277" xr:uid="{00000000-0005-0000-0000-000072030000}"/>
    <cellStyle name="Normal 5 2 11" xfId="220" xr:uid="{00000000-0005-0000-0000-000073030000}"/>
    <cellStyle name="Normal 5 2 12" xfId="2115" xr:uid="{00000000-0005-0000-0000-000074030000}"/>
    <cellStyle name="Normal 5 2 13" xfId="2266" xr:uid="{00000000-0005-0000-0000-000075030000}"/>
    <cellStyle name="Normal 5 2 2" xfId="101" xr:uid="{00000000-0005-0000-0000-000076030000}"/>
    <cellStyle name="Normal 5 2 2 10" xfId="2116" xr:uid="{00000000-0005-0000-0000-000077030000}"/>
    <cellStyle name="Normal 5 2 2 11" xfId="2267" xr:uid="{00000000-0005-0000-0000-000078030000}"/>
    <cellStyle name="Normal 5 2 2 2" xfId="537" xr:uid="{00000000-0005-0000-0000-000079030000}"/>
    <cellStyle name="Normal 5 2 2 2 2" xfId="708" xr:uid="{00000000-0005-0000-0000-00007A030000}"/>
    <cellStyle name="Normal 5 2 2 2 2 2" xfId="1174" xr:uid="{00000000-0005-0000-0000-00007B030000}"/>
    <cellStyle name="Normal 5 2 2 2 2 2 2" xfId="1515" xr:uid="{00000000-0005-0000-0000-00007C030000}"/>
    <cellStyle name="Normal 5 2 2 2 2 3" xfId="1514" xr:uid="{00000000-0005-0000-0000-00007D030000}"/>
    <cellStyle name="Normal 5 2 2 2 3" xfId="861" xr:uid="{00000000-0005-0000-0000-00007E030000}"/>
    <cellStyle name="Normal 5 2 2 2 3 2" xfId="1516" xr:uid="{00000000-0005-0000-0000-00007F030000}"/>
    <cellStyle name="Normal 5 2 2 2 4" xfId="1513" xr:uid="{00000000-0005-0000-0000-000080030000}"/>
    <cellStyle name="Normal 5 2 2 2 5" xfId="2168" xr:uid="{00000000-0005-0000-0000-000081030000}"/>
    <cellStyle name="Normal 5 2 2 2 6" xfId="2313" xr:uid="{00000000-0005-0000-0000-000082030000}"/>
    <cellStyle name="Normal 5 2 2 3" xfId="611" xr:uid="{00000000-0005-0000-0000-000083030000}"/>
    <cellStyle name="Normal 5 2 2 3 2" xfId="752" xr:uid="{00000000-0005-0000-0000-000084030000}"/>
    <cellStyle name="Normal 5 2 2 3 2 2" xfId="1217" xr:uid="{00000000-0005-0000-0000-000085030000}"/>
    <cellStyle name="Normal 5 2 2 3 2 2 2" xfId="1519" xr:uid="{00000000-0005-0000-0000-000086030000}"/>
    <cellStyle name="Normal 5 2 2 3 2 3" xfId="1518" xr:uid="{00000000-0005-0000-0000-000087030000}"/>
    <cellStyle name="Normal 5 2 2 3 3" xfId="905" xr:uid="{00000000-0005-0000-0000-000088030000}"/>
    <cellStyle name="Normal 5 2 2 3 3 2" xfId="1520" xr:uid="{00000000-0005-0000-0000-000089030000}"/>
    <cellStyle name="Normal 5 2 2 3 4" xfId="1517" xr:uid="{00000000-0005-0000-0000-00008A030000}"/>
    <cellStyle name="Normal 5 2 2 3 5" xfId="2212" xr:uid="{00000000-0005-0000-0000-00008B030000}"/>
    <cellStyle name="Normal 5 2 2 3 6" xfId="2356" xr:uid="{00000000-0005-0000-0000-00008C030000}"/>
    <cellStyle name="Normal 5 2 2 4" xfId="445" xr:uid="{00000000-0005-0000-0000-00008D030000}"/>
    <cellStyle name="Normal 5 2 2 4 2" xfId="1015" xr:uid="{00000000-0005-0000-0000-00008E030000}"/>
    <cellStyle name="Normal 5 2 2 4 2 2" xfId="1522" xr:uid="{00000000-0005-0000-0000-00008F030000}"/>
    <cellStyle name="Normal 5 2 2 4 3" xfId="1521" xr:uid="{00000000-0005-0000-0000-000090030000}"/>
    <cellStyle name="Normal 5 2 2 5" xfId="662" xr:uid="{00000000-0005-0000-0000-000091030000}"/>
    <cellStyle name="Normal 5 2 2 5 2" xfId="1128" xr:uid="{00000000-0005-0000-0000-000092030000}"/>
    <cellStyle name="Normal 5 2 2 5 2 2" xfId="1524" xr:uid="{00000000-0005-0000-0000-000093030000}"/>
    <cellStyle name="Normal 5 2 2 5 3" xfId="1523" xr:uid="{00000000-0005-0000-0000-000094030000}"/>
    <cellStyle name="Normal 5 2 2 6" xfId="329" xr:uid="{00000000-0005-0000-0000-000095030000}"/>
    <cellStyle name="Normal 5 2 2 6 2" xfId="957" xr:uid="{00000000-0005-0000-0000-000096030000}"/>
    <cellStyle name="Normal 5 2 2 6 2 2" xfId="1526" xr:uid="{00000000-0005-0000-0000-000097030000}"/>
    <cellStyle name="Normal 5 2 2 6 3" xfId="1525" xr:uid="{00000000-0005-0000-0000-000098030000}"/>
    <cellStyle name="Normal 5 2 2 7" xfId="811" xr:uid="{00000000-0005-0000-0000-000099030000}"/>
    <cellStyle name="Normal 5 2 2 7 2" xfId="1527" xr:uid="{00000000-0005-0000-0000-00009A030000}"/>
    <cellStyle name="Normal 5 2 2 8" xfId="1278" xr:uid="{00000000-0005-0000-0000-00009B030000}"/>
    <cellStyle name="Normal 5 2 2 9" xfId="221" xr:uid="{00000000-0005-0000-0000-00009C030000}"/>
    <cellStyle name="Normal 5 2 3" xfId="138" xr:uid="{00000000-0005-0000-0000-00009D030000}"/>
    <cellStyle name="Normal 5 2 3 10" xfId="2117" xr:uid="{00000000-0005-0000-0000-00009E030000}"/>
    <cellStyle name="Normal 5 2 3 11" xfId="2268" xr:uid="{00000000-0005-0000-0000-00009F030000}"/>
    <cellStyle name="Normal 5 2 3 2" xfId="538" xr:uid="{00000000-0005-0000-0000-0000A0030000}"/>
    <cellStyle name="Normal 5 2 3 2 2" xfId="709" xr:uid="{00000000-0005-0000-0000-0000A1030000}"/>
    <cellStyle name="Normal 5 2 3 2 2 2" xfId="1175" xr:uid="{00000000-0005-0000-0000-0000A2030000}"/>
    <cellStyle name="Normal 5 2 3 2 2 2 2" xfId="1530" xr:uid="{00000000-0005-0000-0000-0000A3030000}"/>
    <cellStyle name="Normal 5 2 3 2 2 3" xfId="1529" xr:uid="{00000000-0005-0000-0000-0000A4030000}"/>
    <cellStyle name="Normal 5 2 3 2 3" xfId="862" xr:uid="{00000000-0005-0000-0000-0000A5030000}"/>
    <cellStyle name="Normal 5 2 3 2 3 2" xfId="1531" xr:uid="{00000000-0005-0000-0000-0000A6030000}"/>
    <cellStyle name="Normal 5 2 3 2 4" xfId="1528" xr:uid="{00000000-0005-0000-0000-0000A7030000}"/>
    <cellStyle name="Normal 5 2 3 2 5" xfId="2169" xr:uid="{00000000-0005-0000-0000-0000A8030000}"/>
    <cellStyle name="Normal 5 2 3 2 6" xfId="2314" xr:uid="{00000000-0005-0000-0000-0000A9030000}"/>
    <cellStyle name="Normal 5 2 3 3" xfId="612" xr:uid="{00000000-0005-0000-0000-0000AA030000}"/>
    <cellStyle name="Normal 5 2 3 3 2" xfId="753" xr:uid="{00000000-0005-0000-0000-0000AB030000}"/>
    <cellStyle name="Normal 5 2 3 3 2 2" xfId="1218" xr:uid="{00000000-0005-0000-0000-0000AC030000}"/>
    <cellStyle name="Normal 5 2 3 3 2 2 2" xfId="1534" xr:uid="{00000000-0005-0000-0000-0000AD030000}"/>
    <cellStyle name="Normal 5 2 3 3 2 3" xfId="1533" xr:uid="{00000000-0005-0000-0000-0000AE030000}"/>
    <cellStyle name="Normal 5 2 3 3 3" xfId="906" xr:uid="{00000000-0005-0000-0000-0000AF030000}"/>
    <cellStyle name="Normal 5 2 3 3 3 2" xfId="1535" xr:uid="{00000000-0005-0000-0000-0000B0030000}"/>
    <cellStyle name="Normal 5 2 3 3 4" xfId="1532" xr:uid="{00000000-0005-0000-0000-0000B1030000}"/>
    <cellStyle name="Normal 5 2 3 3 5" xfId="2213" xr:uid="{00000000-0005-0000-0000-0000B2030000}"/>
    <cellStyle name="Normal 5 2 3 3 6" xfId="2357" xr:uid="{00000000-0005-0000-0000-0000B3030000}"/>
    <cellStyle name="Normal 5 2 3 4" xfId="446" xr:uid="{00000000-0005-0000-0000-0000B4030000}"/>
    <cellStyle name="Normal 5 2 3 4 2" xfId="1016" xr:uid="{00000000-0005-0000-0000-0000B5030000}"/>
    <cellStyle name="Normal 5 2 3 4 2 2" xfId="1537" xr:uid="{00000000-0005-0000-0000-0000B6030000}"/>
    <cellStyle name="Normal 5 2 3 4 3" xfId="1536" xr:uid="{00000000-0005-0000-0000-0000B7030000}"/>
    <cellStyle name="Normal 5 2 3 5" xfId="663" xr:uid="{00000000-0005-0000-0000-0000B8030000}"/>
    <cellStyle name="Normal 5 2 3 5 2" xfId="1129" xr:uid="{00000000-0005-0000-0000-0000B9030000}"/>
    <cellStyle name="Normal 5 2 3 5 2 2" xfId="1539" xr:uid="{00000000-0005-0000-0000-0000BA030000}"/>
    <cellStyle name="Normal 5 2 3 5 3" xfId="1538" xr:uid="{00000000-0005-0000-0000-0000BB030000}"/>
    <cellStyle name="Normal 5 2 3 6" xfId="330" xr:uid="{00000000-0005-0000-0000-0000BC030000}"/>
    <cellStyle name="Normal 5 2 3 6 2" xfId="958" xr:uid="{00000000-0005-0000-0000-0000BD030000}"/>
    <cellStyle name="Normal 5 2 3 6 2 2" xfId="1541" xr:uid="{00000000-0005-0000-0000-0000BE030000}"/>
    <cellStyle name="Normal 5 2 3 6 3" xfId="1540" xr:uid="{00000000-0005-0000-0000-0000BF030000}"/>
    <cellStyle name="Normal 5 2 3 7" xfId="812" xr:uid="{00000000-0005-0000-0000-0000C0030000}"/>
    <cellStyle name="Normal 5 2 3 7 2" xfId="1542" xr:uid="{00000000-0005-0000-0000-0000C1030000}"/>
    <cellStyle name="Normal 5 2 3 8" xfId="1279" xr:uid="{00000000-0005-0000-0000-0000C2030000}"/>
    <cellStyle name="Normal 5 2 3 9" xfId="222" xr:uid="{00000000-0005-0000-0000-0000C3030000}"/>
    <cellStyle name="Normal 5 2 4" xfId="536" xr:uid="{00000000-0005-0000-0000-0000C4030000}"/>
    <cellStyle name="Normal 5 2 4 2" xfId="707" xr:uid="{00000000-0005-0000-0000-0000C5030000}"/>
    <cellStyle name="Normal 5 2 4 2 2" xfId="1173" xr:uid="{00000000-0005-0000-0000-0000C6030000}"/>
    <cellStyle name="Normal 5 2 4 2 2 2" xfId="1545" xr:uid="{00000000-0005-0000-0000-0000C7030000}"/>
    <cellStyle name="Normal 5 2 4 2 3" xfId="1544" xr:uid="{00000000-0005-0000-0000-0000C8030000}"/>
    <cellStyle name="Normal 5 2 4 3" xfId="860" xr:uid="{00000000-0005-0000-0000-0000C9030000}"/>
    <cellStyle name="Normal 5 2 4 3 2" xfId="1546" xr:uid="{00000000-0005-0000-0000-0000CA030000}"/>
    <cellStyle name="Normal 5 2 4 4" xfId="1543" xr:uid="{00000000-0005-0000-0000-0000CB030000}"/>
    <cellStyle name="Normal 5 2 4 5" xfId="2167" xr:uid="{00000000-0005-0000-0000-0000CC030000}"/>
    <cellStyle name="Normal 5 2 4 6" xfId="2312" xr:uid="{00000000-0005-0000-0000-0000CD030000}"/>
    <cellStyle name="Normal 5 2 5" xfId="610" xr:uid="{00000000-0005-0000-0000-0000CE030000}"/>
    <cellStyle name="Normal 5 2 5 2" xfId="751" xr:uid="{00000000-0005-0000-0000-0000CF030000}"/>
    <cellStyle name="Normal 5 2 5 2 2" xfId="1216" xr:uid="{00000000-0005-0000-0000-0000D0030000}"/>
    <cellStyle name="Normal 5 2 5 2 2 2" xfId="1549" xr:uid="{00000000-0005-0000-0000-0000D1030000}"/>
    <cellStyle name="Normal 5 2 5 2 3" xfId="1548" xr:uid="{00000000-0005-0000-0000-0000D2030000}"/>
    <cellStyle name="Normal 5 2 5 3" xfId="904" xr:uid="{00000000-0005-0000-0000-0000D3030000}"/>
    <cellStyle name="Normal 5 2 5 3 2" xfId="1550" xr:uid="{00000000-0005-0000-0000-0000D4030000}"/>
    <cellStyle name="Normal 5 2 5 4" xfId="1547" xr:uid="{00000000-0005-0000-0000-0000D5030000}"/>
    <cellStyle name="Normal 5 2 5 5" xfId="2211" xr:uid="{00000000-0005-0000-0000-0000D6030000}"/>
    <cellStyle name="Normal 5 2 5 6" xfId="2355" xr:uid="{00000000-0005-0000-0000-0000D7030000}"/>
    <cellStyle name="Normal 5 2 6" xfId="444" xr:uid="{00000000-0005-0000-0000-0000D8030000}"/>
    <cellStyle name="Normal 5 2 6 2" xfId="1014" xr:uid="{00000000-0005-0000-0000-0000D9030000}"/>
    <cellStyle name="Normal 5 2 6 2 2" xfId="1552" xr:uid="{00000000-0005-0000-0000-0000DA030000}"/>
    <cellStyle name="Normal 5 2 6 3" xfId="1551" xr:uid="{00000000-0005-0000-0000-0000DB030000}"/>
    <cellStyle name="Normal 5 2 7" xfId="661" xr:uid="{00000000-0005-0000-0000-0000DC030000}"/>
    <cellStyle name="Normal 5 2 7 2" xfId="1127" xr:uid="{00000000-0005-0000-0000-0000DD030000}"/>
    <cellStyle name="Normal 5 2 7 2 2" xfId="1554" xr:uid="{00000000-0005-0000-0000-0000DE030000}"/>
    <cellStyle name="Normal 5 2 7 3" xfId="1553" xr:uid="{00000000-0005-0000-0000-0000DF030000}"/>
    <cellStyle name="Normal 5 2 8" xfId="328" xr:uid="{00000000-0005-0000-0000-0000E0030000}"/>
    <cellStyle name="Normal 5 2 8 2" xfId="956" xr:uid="{00000000-0005-0000-0000-0000E1030000}"/>
    <cellStyle name="Normal 5 2 8 2 2" xfId="1556" xr:uid="{00000000-0005-0000-0000-0000E2030000}"/>
    <cellStyle name="Normal 5 2 8 3" xfId="1555" xr:uid="{00000000-0005-0000-0000-0000E3030000}"/>
    <cellStyle name="Normal 5 2 9" xfId="810" xr:uid="{00000000-0005-0000-0000-0000E4030000}"/>
    <cellStyle name="Normal 5 2 9 2" xfId="1557" xr:uid="{00000000-0005-0000-0000-0000E5030000}"/>
    <cellStyle name="Normal 5 3" xfId="98" xr:uid="{00000000-0005-0000-0000-0000E6030000}"/>
    <cellStyle name="Normal 5 3 10" xfId="2118" xr:uid="{00000000-0005-0000-0000-0000E7030000}"/>
    <cellStyle name="Normal 5 3 11" xfId="2269" xr:uid="{00000000-0005-0000-0000-0000E8030000}"/>
    <cellStyle name="Normal 5 3 2" xfId="539" xr:uid="{00000000-0005-0000-0000-0000E9030000}"/>
    <cellStyle name="Normal 5 3 2 2" xfId="710" xr:uid="{00000000-0005-0000-0000-0000EA030000}"/>
    <cellStyle name="Normal 5 3 2 2 2" xfId="1176" xr:uid="{00000000-0005-0000-0000-0000EB030000}"/>
    <cellStyle name="Normal 5 3 2 2 2 2" xfId="1560" xr:uid="{00000000-0005-0000-0000-0000EC030000}"/>
    <cellStyle name="Normal 5 3 2 2 3" xfId="1559" xr:uid="{00000000-0005-0000-0000-0000ED030000}"/>
    <cellStyle name="Normal 5 3 2 3" xfId="863" xr:uid="{00000000-0005-0000-0000-0000EE030000}"/>
    <cellStyle name="Normal 5 3 2 3 2" xfId="1561" xr:uid="{00000000-0005-0000-0000-0000EF030000}"/>
    <cellStyle name="Normal 5 3 2 4" xfId="1558" xr:uid="{00000000-0005-0000-0000-0000F0030000}"/>
    <cellStyle name="Normal 5 3 2 5" xfId="2170" xr:uid="{00000000-0005-0000-0000-0000F1030000}"/>
    <cellStyle name="Normal 5 3 2 6" xfId="2315" xr:uid="{00000000-0005-0000-0000-0000F2030000}"/>
    <cellStyle name="Normal 5 3 3" xfId="613" xr:uid="{00000000-0005-0000-0000-0000F3030000}"/>
    <cellStyle name="Normal 5 3 3 2" xfId="754" xr:uid="{00000000-0005-0000-0000-0000F4030000}"/>
    <cellStyle name="Normal 5 3 3 2 2" xfId="1219" xr:uid="{00000000-0005-0000-0000-0000F5030000}"/>
    <cellStyle name="Normal 5 3 3 2 2 2" xfId="1564" xr:uid="{00000000-0005-0000-0000-0000F6030000}"/>
    <cellStyle name="Normal 5 3 3 2 3" xfId="1563" xr:uid="{00000000-0005-0000-0000-0000F7030000}"/>
    <cellStyle name="Normal 5 3 3 3" xfId="907" xr:uid="{00000000-0005-0000-0000-0000F8030000}"/>
    <cellStyle name="Normal 5 3 3 3 2" xfId="1565" xr:uid="{00000000-0005-0000-0000-0000F9030000}"/>
    <cellStyle name="Normal 5 3 3 4" xfId="1562" xr:uid="{00000000-0005-0000-0000-0000FA030000}"/>
    <cellStyle name="Normal 5 3 3 5" xfId="2214" xr:uid="{00000000-0005-0000-0000-0000FB030000}"/>
    <cellStyle name="Normal 5 3 3 6" xfId="2358" xr:uid="{00000000-0005-0000-0000-0000FC030000}"/>
    <cellStyle name="Normal 5 3 4" xfId="447" xr:uid="{00000000-0005-0000-0000-0000FD030000}"/>
    <cellStyle name="Normal 5 3 4 2" xfId="1017" xr:uid="{00000000-0005-0000-0000-0000FE030000}"/>
    <cellStyle name="Normal 5 3 4 2 2" xfId="1567" xr:uid="{00000000-0005-0000-0000-0000FF030000}"/>
    <cellStyle name="Normal 5 3 4 3" xfId="1566" xr:uid="{00000000-0005-0000-0000-000000040000}"/>
    <cellStyle name="Normal 5 3 5" xfId="664" xr:uid="{00000000-0005-0000-0000-000001040000}"/>
    <cellStyle name="Normal 5 3 5 2" xfId="1130" xr:uid="{00000000-0005-0000-0000-000002040000}"/>
    <cellStyle name="Normal 5 3 5 2 2" xfId="1569" xr:uid="{00000000-0005-0000-0000-000003040000}"/>
    <cellStyle name="Normal 5 3 5 3" xfId="1568" xr:uid="{00000000-0005-0000-0000-000004040000}"/>
    <cellStyle name="Normal 5 3 6" xfId="331" xr:uid="{00000000-0005-0000-0000-000005040000}"/>
    <cellStyle name="Normal 5 3 6 2" xfId="959" xr:uid="{00000000-0005-0000-0000-000006040000}"/>
    <cellStyle name="Normal 5 3 6 2 2" xfId="1571" xr:uid="{00000000-0005-0000-0000-000007040000}"/>
    <cellStyle name="Normal 5 3 6 3" xfId="1570" xr:uid="{00000000-0005-0000-0000-000008040000}"/>
    <cellStyle name="Normal 5 3 7" xfId="813" xr:uid="{00000000-0005-0000-0000-000009040000}"/>
    <cellStyle name="Normal 5 3 7 2" xfId="1572" xr:uid="{00000000-0005-0000-0000-00000A040000}"/>
    <cellStyle name="Normal 5 3 8" xfId="1280" xr:uid="{00000000-0005-0000-0000-00000B040000}"/>
    <cellStyle name="Normal 5 3 9" xfId="223" xr:uid="{00000000-0005-0000-0000-00000C040000}"/>
    <cellStyle name="Normal 5 4" xfId="135" xr:uid="{00000000-0005-0000-0000-00000D040000}"/>
    <cellStyle name="Normal 5 4 10" xfId="2119" xr:uid="{00000000-0005-0000-0000-00000E040000}"/>
    <cellStyle name="Normal 5 4 11" xfId="2270" xr:uid="{00000000-0005-0000-0000-00000F040000}"/>
    <cellStyle name="Normal 5 4 2" xfId="540" xr:uid="{00000000-0005-0000-0000-000010040000}"/>
    <cellStyle name="Normal 5 4 2 2" xfId="711" xr:uid="{00000000-0005-0000-0000-000011040000}"/>
    <cellStyle name="Normal 5 4 2 2 2" xfId="1177" xr:uid="{00000000-0005-0000-0000-000012040000}"/>
    <cellStyle name="Normal 5 4 2 2 2 2" xfId="1575" xr:uid="{00000000-0005-0000-0000-000013040000}"/>
    <cellStyle name="Normal 5 4 2 2 3" xfId="1574" xr:uid="{00000000-0005-0000-0000-000014040000}"/>
    <cellStyle name="Normal 5 4 2 3" xfId="864" xr:uid="{00000000-0005-0000-0000-000015040000}"/>
    <cellStyle name="Normal 5 4 2 3 2" xfId="1576" xr:uid="{00000000-0005-0000-0000-000016040000}"/>
    <cellStyle name="Normal 5 4 2 4" xfId="1573" xr:uid="{00000000-0005-0000-0000-000017040000}"/>
    <cellStyle name="Normal 5 4 2 5" xfId="2171" xr:uid="{00000000-0005-0000-0000-000018040000}"/>
    <cellStyle name="Normal 5 4 2 6" xfId="2316" xr:uid="{00000000-0005-0000-0000-000019040000}"/>
    <cellStyle name="Normal 5 4 3" xfId="614" xr:uid="{00000000-0005-0000-0000-00001A040000}"/>
    <cellStyle name="Normal 5 4 3 2" xfId="755" xr:uid="{00000000-0005-0000-0000-00001B040000}"/>
    <cellStyle name="Normal 5 4 3 2 2" xfId="1220" xr:uid="{00000000-0005-0000-0000-00001C040000}"/>
    <cellStyle name="Normal 5 4 3 2 2 2" xfId="1579" xr:uid="{00000000-0005-0000-0000-00001D040000}"/>
    <cellStyle name="Normal 5 4 3 2 3" xfId="1578" xr:uid="{00000000-0005-0000-0000-00001E040000}"/>
    <cellStyle name="Normal 5 4 3 3" xfId="908" xr:uid="{00000000-0005-0000-0000-00001F040000}"/>
    <cellStyle name="Normal 5 4 3 3 2" xfId="1580" xr:uid="{00000000-0005-0000-0000-000020040000}"/>
    <cellStyle name="Normal 5 4 3 4" xfId="1577" xr:uid="{00000000-0005-0000-0000-000021040000}"/>
    <cellStyle name="Normal 5 4 3 5" xfId="2215" xr:uid="{00000000-0005-0000-0000-000022040000}"/>
    <cellStyle name="Normal 5 4 3 6" xfId="2359" xr:uid="{00000000-0005-0000-0000-000023040000}"/>
    <cellStyle name="Normal 5 4 4" xfId="448" xr:uid="{00000000-0005-0000-0000-000024040000}"/>
    <cellStyle name="Normal 5 4 4 2" xfId="1018" xr:uid="{00000000-0005-0000-0000-000025040000}"/>
    <cellStyle name="Normal 5 4 4 2 2" xfId="1582" xr:uid="{00000000-0005-0000-0000-000026040000}"/>
    <cellStyle name="Normal 5 4 4 3" xfId="1581" xr:uid="{00000000-0005-0000-0000-000027040000}"/>
    <cellStyle name="Normal 5 4 5" xfId="665" xr:uid="{00000000-0005-0000-0000-000028040000}"/>
    <cellStyle name="Normal 5 4 5 2" xfId="1131" xr:uid="{00000000-0005-0000-0000-000029040000}"/>
    <cellStyle name="Normal 5 4 5 2 2" xfId="1584" xr:uid="{00000000-0005-0000-0000-00002A040000}"/>
    <cellStyle name="Normal 5 4 5 3" xfId="1583" xr:uid="{00000000-0005-0000-0000-00002B040000}"/>
    <cellStyle name="Normal 5 4 6" xfId="332" xr:uid="{00000000-0005-0000-0000-00002C040000}"/>
    <cellStyle name="Normal 5 4 6 2" xfId="960" xr:uid="{00000000-0005-0000-0000-00002D040000}"/>
    <cellStyle name="Normal 5 4 6 2 2" xfId="1586" xr:uid="{00000000-0005-0000-0000-00002E040000}"/>
    <cellStyle name="Normal 5 4 6 3" xfId="1585" xr:uid="{00000000-0005-0000-0000-00002F040000}"/>
    <cellStyle name="Normal 5 4 7" xfId="814" xr:uid="{00000000-0005-0000-0000-000030040000}"/>
    <cellStyle name="Normal 5 4 7 2" xfId="1587" xr:uid="{00000000-0005-0000-0000-000031040000}"/>
    <cellStyle name="Normal 5 4 8" xfId="1281" xr:uid="{00000000-0005-0000-0000-000032040000}"/>
    <cellStyle name="Normal 5 4 9" xfId="224" xr:uid="{00000000-0005-0000-0000-000033040000}"/>
    <cellStyle name="Normal 5 5" xfId="535" xr:uid="{00000000-0005-0000-0000-000034040000}"/>
    <cellStyle name="Normal 5 5 2" xfId="706" xr:uid="{00000000-0005-0000-0000-000035040000}"/>
    <cellStyle name="Normal 5 5 2 2" xfId="1172" xr:uid="{00000000-0005-0000-0000-000036040000}"/>
    <cellStyle name="Normal 5 5 2 2 2" xfId="1590" xr:uid="{00000000-0005-0000-0000-000037040000}"/>
    <cellStyle name="Normal 5 5 2 3" xfId="1589" xr:uid="{00000000-0005-0000-0000-000038040000}"/>
    <cellStyle name="Normal 5 5 3" xfId="859" xr:uid="{00000000-0005-0000-0000-000039040000}"/>
    <cellStyle name="Normal 5 5 3 2" xfId="1591" xr:uid="{00000000-0005-0000-0000-00003A040000}"/>
    <cellStyle name="Normal 5 5 4" xfId="1588" xr:uid="{00000000-0005-0000-0000-00003B040000}"/>
    <cellStyle name="Normal 5 5 5" xfId="2166" xr:uid="{00000000-0005-0000-0000-00003C040000}"/>
    <cellStyle name="Normal 5 5 6" xfId="2311" xr:uid="{00000000-0005-0000-0000-00003D040000}"/>
    <cellStyle name="Normal 5 6" xfId="609" xr:uid="{00000000-0005-0000-0000-00003E040000}"/>
    <cellStyle name="Normal 5 6 2" xfId="750" xr:uid="{00000000-0005-0000-0000-00003F040000}"/>
    <cellStyle name="Normal 5 6 2 2" xfId="1215" xr:uid="{00000000-0005-0000-0000-000040040000}"/>
    <cellStyle name="Normal 5 6 2 2 2" xfId="1594" xr:uid="{00000000-0005-0000-0000-000041040000}"/>
    <cellStyle name="Normal 5 6 2 3" xfId="1593" xr:uid="{00000000-0005-0000-0000-000042040000}"/>
    <cellStyle name="Normal 5 6 3" xfId="903" xr:uid="{00000000-0005-0000-0000-000043040000}"/>
    <cellStyle name="Normal 5 6 3 2" xfId="1595" xr:uid="{00000000-0005-0000-0000-000044040000}"/>
    <cellStyle name="Normal 5 6 4" xfId="1592" xr:uid="{00000000-0005-0000-0000-000045040000}"/>
    <cellStyle name="Normal 5 6 5" xfId="2210" xr:uid="{00000000-0005-0000-0000-000046040000}"/>
    <cellStyle name="Normal 5 6 6" xfId="2354" xr:uid="{00000000-0005-0000-0000-000047040000}"/>
    <cellStyle name="Normal 5 7" xfId="443" xr:uid="{00000000-0005-0000-0000-000048040000}"/>
    <cellStyle name="Normal 5 7 2" xfId="1013" xr:uid="{00000000-0005-0000-0000-000049040000}"/>
    <cellStyle name="Normal 5 7 2 2" xfId="1597" xr:uid="{00000000-0005-0000-0000-00004A040000}"/>
    <cellStyle name="Normal 5 7 3" xfId="1596" xr:uid="{00000000-0005-0000-0000-00004B040000}"/>
    <cellStyle name="Normal 5 8" xfId="660" xr:uid="{00000000-0005-0000-0000-00004C040000}"/>
    <cellStyle name="Normal 5 8 2" xfId="1126" xr:uid="{00000000-0005-0000-0000-00004D040000}"/>
    <cellStyle name="Normal 5 8 2 2" xfId="1599" xr:uid="{00000000-0005-0000-0000-00004E040000}"/>
    <cellStyle name="Normal 5 8 3" xfId="1598" xr:uid="{00000000-0005-0000-0000-00004F040000}"/>
    <cellStyle name="Normal 5 9" xfId="327" xr:uid="{00000000-0005-0000-0000-000050040000}"/>
    <cellStyle name="Normal 5 9 2" xfId="955" xr:uid="{00000000-0005-0000-0000-000051040000}"/>
    <cellStyle name="Normal 5 9 2 2" xfId="1601" xr:uid="{00000000-0005-0000-0000-000052040000}"/>
    <cellStyle name="Normal 5 9 3" xfId="1600" xr:uid="{00000000-0005-0000-0000-000053040000}"/>
    <cellStyle name="Normal 50" xfId="160" xr:uid="{00000000-0005-0000-0000-000054040000}"/>
    <cellStyle name="Normal 50 2" xfId="541" xr:uid="{00000000-0005-0000-0000-000055040000}"/>
    <cellStyle name="Normal 50 2 2" xfId="1082" xr:uid="{00000000-0005-0000-0000-000056040000}"/>
    <cellStyle name="Normal 50 3" xfId="404" xr:uid="{00000000-0005-0000-0000-000057040000}"/>
    <cellStyle name="Normal 50 4" xfId="288" xr:uid="{00000000-0005-0000-0000-000058040000}"/>
    <cellStyle name="Normal 50 5" xfId="193" xr:uid="{00000000-0005-0000-0000-000059040000}"/>
    <cellStyle name="Normal 51" xfId="161" xr:uid="{00000000-0005-0000-0000-00005A040000}"/>
    <cellStyle name="Normal 51 2" xfId="542" xr:uid="{00000000-0005-0000-0000-00005B040000}"/>
    <cellStyle name="Normal 51 2 2" xfId="1083" xr:uid="{00000000-0005-0000-0000-00005C040000}"/>
    <cellStyle name="Normal 51 3" xfId="405" xr:uid="{00000000-0005-0000-0000-00005D040000}"/>
    <cellStyle name="Normal 51 4" xfId="289" xr:uid="{00000000-0005-0000-0000-00005E040000}"/>
    <cellStyle name="Normal 51 5" xfId="194" xr:uid="{00000000-0005-0000-0000-00005F040000}"/>
    <cellStyle name="Normal 52" xfId="162" xr:uid="{00000000-0005-0000-0000-000060040000}"/>
    <cellStyle name="Normal 52 2" xfId="543" xr:uid="{00000000-0005-0000-0000-000061040000}"/>
    <cellStyle name="Normal 52 2 2" xfId="1084" xr:uid="{00000000-0005-0000-0000-000062040000}"/>
    <cellStyle name="Normal 52 3" xfId="406" xr:uid="{00000000-0005-0000-0000-000063040000}"/>
    <cellStyle name="Normal 52 4" xfId="290" xr:uid="{00000000-0005-0000-0000-000064040000}"/>
    <cellStyle name="Normal 52 5" xfId="195" xr:uid="{00000000-0005-0000-0000-000065040000}"/>
    <cellStyle name="Normal 53" xfId="163" xr:uid="{00000000-0005-0000-0000-000066040000}"/>
    <cellStyle name="Normal 53 2" xfId="544" xr:uid="{00000000-0005-0000-0000-000067040000}"/>
    <cellStyle name="Normal 53 2 2" xfId="1085" xr:uid="{00000000-0005-0000-0000-000068040000}"/>
    <cellStyle name="Normal 53 3" xfId="408" xr:uid="{00000000-0005-0000-0000-000069040000}"/>
    <cellStyle name="Normal 53 4" xfId="292" xr:uid="{00000000-0005-0000-0000-00006A040000}"/>
    <cellStyle name="Normal 53 5" xfId="196" xr:uid="{00000000-0005-0000-0000-00006B040000}"/>
    <cellStyle name="Normal 54" xfId="164" xr:uid="{00000000-0005-0000-0000-00006C040000}"/>
    <cellStyle name="Normal 54 2" xfId="545" xr:uid="{00000000-0005-0000-0000-00006D040000}"/>
    <cellStyle name="Normal 54 2 2" xfId="1086" xr:uid="{00000000-0005-0000-0000-00006E040000}"/>
    <cellStyle name="Normal 54 3" xfId="411" xr:uid="{00000000-0005-0000-0000-00006F040000}"/>
    <cellStyle name="Normal 54 4" xfId="295" xr:uid="{00000000-0005-0000-0000-000070040000}"/>
    <cellStyle name="Normal 54 5" xfId="197" xr:uid="{00000000-0005-0000-0000-000071040000}"/>
    <cellStyle name="Normal 55" xfId="165" xr:uid="{00000000-0005-0000-0000-000072040000}"/>
    <cellStyle name="Normal 55 2" xfId="546" xr:uid="{00000000-0005-0000-0000-000073040000}"/>
    <cellStyle name="Normal 55 2 2" xfId="1087" xr:uid="{00000000-0005-0000-0000-000074040000}"/>
    <cellStyle name="Normal 55 3" xfId="413" xr:uid="{00000000-0005-0000-0000-000075040000}"/>
    <cellStyle name="Normal 55 4" xfId="297" xr:uid="{00000000-0005-0000-0000-000076040000}"/>
    <cellStyle name="Normal 55 5" xfId="198" xr:uid="{00000000-0005-0000-0000-000077040000}"/>
    <cellStyle name="Normal 56" xfId="166" xr:uid="{00000000-0005-0000-0000-000078040000}"/>
    <cellStyle name="Normal 56 2" xfId="547" xr:uid="{00000000-0005-0000-0000-000079040000}"/>
    <cellStyle name="Normal 56 2 2" xfId="1088" xr:uid="{00000000-0005-0000-0000-00007A040000}"/>
    <cellStyle name="Normal 56 3" xfId="415" xr:uid="{00000000-0005-0000-0000-00007B040000}"/>
    <cellStyle name="Normal 56 4" xfId="299" xr:uid="{00000000-0005-0000-0000-00007C040000}"/>
    <cellStyle name="Normal 56 5" xfId="199" xr:uid="{00000000-0005-0000-0000-00007D040000}"/>
    <cellStyle name="Normal 57" xfId="167" xr:uid="{00000000-0005-0000-0000-00007E040000}"/>
    <cellStyle name="Normal 57 2" xfId="548" xr:uid="{00000000-0005-0000-0000-00007F040000}"/>
    <cellStyle name="Normal 57 2 2" xfId="1089" xr:uid="{00000000-0005-0000-0000-000080040000}"/>
    <cellStyle name="Normal 57 3" xfId="417" xr:uid="{00000000-0005-0000-0000-000081040000}"/>
    <cellStyle name="Normal 57 4" xfId="301" xr:uid="{00000000-0005-0000-0000-000082040000}"/>
    <cellStyle name="Normal 57 5" xfId="200" xr:uid="{00000000-0005-0000-0000-000083040000}"/>
    <cellStyle name="Normal 58" xfId="168" xr:uid="{00000000-0005-0000-0000-000084040000}"/>
    <cellStyle name="Normal 58 2" xfId="549" xr:uid="{00000000-0005-0000-0000-000085040000}"/>
    <cellStyle name="Normal 58 2 2" xfId="1090" xr:uid="{00000000-0005-0000-0000-000086040000}"/>
    <cellStyle name="Normal 58 3" xfId="419" xr:uid="{00000000-0005-0000-0000-000087040000}"/>
    <cellStyle name="Normal 58 4" xfId="303" xr:uid="{00000000-0005-0000-0000-000088040000}"/>
    <cellStyle name="Normal 58 5" xfId="201" xr:uid="{00000000-0005-0000-0000-000089040000}"/>
    <cellStyle name="Normal 59" xfId="169" xr:uid="{00000000-0005-0000-0000-00008A040000}"/>
    <cellStyle name="Normal 59 2" xfId="550" xr:uid="{00000000-0005-0000-0000-00008B040000}"/>
    <cellStyle name="Normal 59 2 2" xfId="1091" xr:uid="{00000000-0005-0000-0000-00008C040000}"/>
    <cellStyle name="Normal 59 3" xfId="420" xr:uid="{00000000-0005-0000-0000-00008D040000}"/>
    <cellStyle name="Normal 59 4" xfId="304" xr:uid="{00000000-0005-0000-0000-00008E040000}"/>
    <cellStyle name="Normal 59 5" xfId="202" xr:uid="{00000000-0005-0000-0000-00008F040000}"/>
    <cellStyle name="Normal 6" xfId="24" xr:uid="{00000000-0005-0000-0000-000090040000}"/>
    <cellStyle name="Normal 6 10" xfId="261" xr:uid="{00000000-0005-0000-0000-000091040000}"/>
    <cellStyle name="Normal 6 10 2" xfId="937" xr:uid="{00000000-0005-0000-0000-000092040000}"/>
    <cellStyle name="Normal 6 10 2 2" xfId="1603" xr:uid="{00000000-0005-0000-0000-000093040000}"/>
    <cellStyle name="Normal 6 10 3" xfId="1602" xr:uid="{00000000-0005-0000-0000-000094040000}"/>
    <cellStyle name="Normal 6 11" xfId="794" xr:uid="{00000000-0005-0000-0000-000095040000}"/>
    <cellStyle name="Normal 6 11 2" xfId="1604" xr:uid="{00000000-0005-0000-0000-000096040000}"/>
    <cellStyle name="Normal 6 12" xfId="1263" xr:uid="{00000000-0005-0000-0000-000097040000}"/>
    <cellStyle name="Normal 6 13" xfId="181" xr:uid="{00000000-0005-0000-0000-000098040000}"/>
    <cellStyle name="Normal 6 14" xfId="2101" xr:uid="{00000000-0005-0000-0000-000099040000}"/>
    <cellStyle name="Normal 6 15" xfId="2252" xr:uid="{00000000-0005-0000-0000-00009A040000}"/>
    <cellStyle name="Normal 6 2" xfId="42" xr:uid="{00000000-0005-0000-0000-00009B040000}"/>
    <cellStyle name="Normal 6 2 10" xfId="815" xr:uid="{00000000-0005-0000-0000-00009C040000}"/>
    <cellStyle name="Normal 6 2 10 2" xfId="1605" xr:uid="{00000000-0005-0000-0000-00009D040000}"/>
    <cellStyle name="Normal 6 2 11" xfId="1282" xr:uid="{00000000-0005-0000-0000-00009E040000}"/>
    <cellStyle name="Normal 6 2 12" xfId="225" xr:uid="{00000000-0005-0000-0000-00009F040000}"/>
    <cellStyle name="Normal 6 2 13" xfId="2120" xr:uid="{00000000-0005-0000-0000-0000A0040000}"/>
    <cellStyle name="Normal 6 2 14" xfId="2271" xr:uid="{00000000-0005-0000-0000-0000A1040000}"/>
    <cellStyle name="Normal 6 2 2" xfId="55" xr:uid="{00000000-0005-0000-0000-0000A2040000}"/>
    <cellStyle name="Normal 6 2 2 10" xfId="1283" xr:uid="{00000000-0005-0000-0000-0000A3040000}"/>
    <cellStyle name="Normal 6 2 2 11" xfId="226" xr:uid="{00000000-0005-0000-0000-0000A4040000}"/>
    <cellStyle name="Normal 6 2 2 12" xfId="2121" xr:uid="{00000000-0005-0000-0000-0000A5040000}"/>
    <cellStyle name="Normal 6 2 2 13" xfId="2272" xr:uid="{00000000-0005-0000-0000-0000A6040000}"/>
    <cellStyle name="Normal 6 2 2 2" xfId="103" xr:uid="{00000000-0005-0000-0000-0000A7040000}"/>
    <cellStyle name="Normal 6 2 2 2 10" xfId="2122" xr:uid="{00000000-0005-0000-0000-0000A8040000}"/>
    <cellStyle name="Normal 6 2 2 2 11" xfId="2273" xr:uid="{00000000-0005-0000-0000-0000A9040000}"/>
    <cellStyle name="Normal 6 2 2 2 2" xfId="554" xr:uid="{00000000-0005-0000-0000-0000AA040000}"/>
    <cellStyle name="Normal 6 2 2 2 2 2" xfId="715" xr:uid="{00000000-0005-0000-0000-0000AB040000}"/>
    <cellStyle name="Normal 6 2 2 2 2 2 2" xfId="1181" xr:uid="{00000000-0005-0000-0000-0000AC040000}"/>
    <cellStyle name="Normal 6 2 2 2 2 2 2 2" xfId="1608" xr:uid="{00000000-0005-0000-0000-0000AD040000}"/>
    <cellStyle name="Normal 6 2 2 2 2 2 3" xfId="1607" xr:uid="{00000000-0005-0000-0000-0000AE040000}"/>
    <cellStyle name="Normal 6 2 2 2 2 3" xfId="868" xr:uid="{00000000-0005-0000-0000-0000AF040000}"/>
    <cellStyle name="Normal 6 2 2 2 2 3 2" xfId="1609" xr:uid="{00000000-0005-0000-0000-0000B0040000}"/>
    <cellStyle name="Normal 6 2 2 2 2 4" xfId="1606" xr:uid="{00000000-0005-0000-0000-0000B1040000}"/>
    <cellStyle name="Normal 6 2 2 2 2 5" xfId="2176" xr:uid="{00000000-0005-0000-0000-0000B2040000}"/>
    <cellStyle name="Normal 6 2 2 2 2 6" xfId="2320" xr:uid="{00000000-0005-0000-0000-0000B3040000}"/>
    <cellStyle name="Normal 6 2 2 2 3" xfId="617" xr:uid="{00000000-0005-0000-0000-0000B4040000}"/>
    <cellStyle name="Normal 6 2 2 2 3 2" xfId="758" xr:uid="{00000000-0005-0000-0000-0000B5040000}"/>
    <cellStyle name="Normal 6 2 2 2 3 2 2" xfId="1223" xr:uid="{00000000-0005-0000-0000-0000B6040000}"/>
    <cellStyle name="Normal 6 2 2 2 3 2 2 2" xfId="1612" xr:uid="{00000000-0005-0000-0000-0000B7040000}"/>
    <cellStyle name="Normal 6 2 2 2 3 2 3" xfId="1611" xr:uid="{00000000-0005-0000-0000-0000B8040000}"/>
    <cellStyle name="Normal 6 2 2 2 3 3" xfId="911" xr:uid="{00000000-0005-0000-0000-0000B9040000}"/>
    <cellStyle name="Normal 6 2 2 2 3 3 2" xfId="1613" xr:uid="{00000000-0005-0000-0000-0000BA040000}"/>
    <cellStyle name="Normal 6 2 2 2 3 4" xfId="1610" xr:uid="{00000000-0005-0000-0000-0000BB040000}"/>
    <cellStyle name="Normal 6 2 2 2 3 5" xfId="2218" xr:uid="{00000000-0005-0000-0000-0000BC040000}"/>
    <cellStyle name="Normal 6 2 2 2 3 6" xfId="2362" xr:uid="{00000000-0005-0000-0000-0000BD040000}"/>
    <cellStyle name="Normal 6 2 2 2 4" xfId="451" xr:uid="{00000000-0005-0000-0000-0000BE040000}"/>
    <cellStyle name="Normal 6 2 2 2 4 2" xfId="1021" xr:uid="{00000000-0005-0000-0000-0000BF040000}"/>
    <cellStyle name="Normal 6 2 2 2 4 2 2" xfId="1615" xr:uid="{00000000-0005-0000-0000-0000C0040000}"/>
    <cellStyle name="Normal 6 2 2 2 4 3" xfId="1614" xr:uid="{00000000-0005-0000-0000-0000C1040000}"/>
    <cellStyle name="Normal 6 2 2 2 5" xfId="668" xr:uid="{00000000-0005-0000-0000-0000C2040000}"/>
    <cellStyle name="Normal 6 2 2 2 5 2" xfId="1134" xr:uid="{00000000-0005-0000-0000-0000C3040000}"/>
    <cellStyle name="Normal 6 2 2 2 5 2 2" xfId="1617" xr:uid="{00000000-0005-0000-0000-0000C4040000}"/>
    <cellStyle name="Normal 6 2 2 2 5 3" xfId="1616" xr:uid="{00000000-0005-0000-0000-0000C5040000}"/>
    <cellStyle name="Normal 6 2 2 2 6" xfId="335" xr:uid="{00000000-0005-0000-0000-0000C6040000}"/>
    <cellStyle name="Normal 6 2 2 2 6 2" xfId="963" xr:uid="{00000000-0005-0000-0000-0000C7040000}"/>
    <cellStyle name="Normal 6 2 2 2 6 2 2" xfId="1619" xr:uid="{00000000-0005-0000-0000-0000C8040000}"/>
    <cellStyle name="Normal 6 2 2 2 6 3" xfId="1618" xr:uid="{00000000-0005-0000-0000-0000C9040000}"/>
    <cellStyle name="Normal 6 2 2 2 7" xfId="817" xr:uid="{00000000-0005-0000-0000-0000CA040000}"/>
    <cellStyle name="Normal 6 2 2 2 7 2" xfId="1620" xr:uid="{00000000-0005-0000-0000-0000CB040000}"/>
    <cellStyle name="Normal 6 2 2 2 8" xfId="1284" xr:uid="{00000000-0005-0000-0000-0000CC040000}"/>
    <cellStyle name="Normal 6 2 2 2 9" xfId="227" xr:uid="{00000000-0005-0000-0000-0000CD040000}"/>
    <cellStyle name="Normal 6 2 2 3" xfId="140" xr:uid="{00000000-0005-0000-0000-0000CE040000}"/>
    <cellStyle name="Normal 6 2 2 3 10" xfId="2123" xr:uid="{00000000-0005-0000-0000-0000CF040000}"/>
    <cellStyle name="Normal 6 2 2 3 11" xfId="2274" xr:uid="{00000000-0005-0000-0000-0000D0040000}"/>
    <cellStyle name="Normal 6 2 2 3 2" xfId="555" xr:uid="{00000000-0005-0000-0000-0000D1040000}"/>
    <cellStyle name="Normal 6 2 2 3 2 2" xfId="716" xr:uid="{00000000-0005-0000-0000-0000D2040000}"/>
    <cellStyle name="Normal 6 2 2 3 2 2 2" xfId="1182" xr:uid="{00000000-0005-0000-0000-0000D3040000}"/>
    <cellStyle name="Normal 6 2 2 3 2 2 2 2" xfId="1623" xr:uid="{00000000-0005-0000-0000-0000D4040000}"/>
    <cellStyle name="Normal 6 2 2 3 2 2 3" xfId="1622" xr:uid="{00000000-0005-0000-0000-0000D5040000}"/>
    <cellStyle name="Normal 6 2 2 3 2 3" xfId="869" xr:uid="{00000000-0005-0000-0000-0000D6040000}"/>
    <cellStyle name="Normal 6 2 2 3 2 3 2" xfId="1624" xr:uid="{00000000-0005-0000-0000-0000D7040000}"/>
    <cellStyle name="Normal 6 2 2 3 2 4" xfId="1621" xr:uid="{00000000-0005-0000-0000-0000D8040000}"/>
    <cellStyle name="Normal 6 2 2 3 2 5" xfId="2177" xr:uid="{00000000-0005-0000-0000-0000D9040000}"/>
    <cellStyle name="Normal 6 2 2 3 2 6" xfId="2321" xr:uid="{00000000-0005-0000-0000-0000DA040000}"/>
    <cellStyle name="Normal 6 2 2 3 3" xfId="618" xr:uid="{00000000-0005-0000-0000-0000DB040000}"/>
    <cellStyle name="Normal 6 2 2 3 3 2" xfId="759" xr:uid="{00000000-0005-0000-0000-0000DC040000}"/>
    <cellStyle name="Normal 6 2 2 3 3 2 2" xfId="1224" xr:uid="{00000000-0005-0000-0000-0000DD040000}"/>
    <cellStyle name="Normal 6 2 2 3 3 2 2 2" xfId="1627" xr:uid="{00000000-0005-0000-0000-0000DE040000}"/>
    <cellStyle name="Normal 6 2 2 3 3 2 3" xfId="1626" xr:uid="{00000000-0005-0000-0000-0000DF040000}"/>
    <cellStyle name="Normal 6 2 2 3 3 3" xfId="912" xr:uid="{00000000-0005-0000-0000-0000E0040000}"/>
    <cellStyle name="Normal 6 2 2 3 3 3 2" xfId="1628" xr:uid="{00000000-0005-0000-0000-0000E1040000}"/>
    <cellStyle name="Normal 6 2 2 3 3 4" xfId="1625" xr:uid="{00000000-0005-0000-0000-0000E2040000}"/>
    <cellStyle name="Normal 6 2 2 3 3 5" xfId="2219" xr:uid="{00000000-0005-0000-0000-0000E3040000}"/>
    <cellStyle name="Normal 6 2 2 3 3 6" xfId="2363" xr:uid="{00000000-0005-0000-0000-0000E4040000}"/>
    <cellStyle name="Normal 6 2 2 3 4" xfId="452" xr:uid="{00000000-0005-0000-0000-0000E5040000}"/>
    <cellStyle name="Normal 6 2 2 3 4 2" xfId="1022" xr:uid="{00000000-0005-0000-0000-0000E6040000}"/>
    <cellStyle name="Normal 6 2 2 3 4 2 2" xfId="1630" xr:uid="{00000000-0005-0000-0000-0000E7040000}"/>
    <cellStyle name="Normal 6 2 2 3 4 3" xfId="1629" xr:uid="{00000000-0005-0000-0000-0000E8040000}"/>
    <cellStyle name="Normal 6 2 2 3 5" xfId="669" xr:uid="{00000000-0005-0000-0000-0000E9040000}"/>
    <cellStyle name="Normal 6 2 2 3 5 2" xfId="1135" xr:uid="{00000000-0005-0000-0000-0000EA040000}"/>
    <cellStyle name="Normal 6 2 2 3 5 2 2" xfId="1632" xr:uid="{00000000-0005-0000-0000-0000EB040000}"/>
    <cellStyle name="Normal 6 2 2 3 5 3" xfId="1631" xr:uid="{00000000-0005-0000-0000-0000EC040000}"/>
    <cellStyle name="Normal 6 2 2 3 6" xfId="336" xr:uid="{00000000-0005-0000-0000-0000ED040000}"/>
    <cellStyle name="Normal 6 2 2 3 6 2" xfId="964" xr:uid="{00000000-0005-0000-0000-0000EE040000}"/>
    <cellStyle name="Normal 6 2 2 3 6 2 2" xfId="1634" xr:uid="{00000000-0005-0000-0000-0000EF040000}"/>
    <cellStyle name="Normal 6 2 2 3 6 3" xfId="1633" xr:uid="{00000000-0005-0000-0000-0000F0040000}"/>
    <cellStyle name="Normal 6 2 2 3 7" xfId="818" xr:uid="{00000000-0005-0000-0000-0000F1040000}"/>
    <cellStyle name="Normal 6 2 2 3 7 2" xfId="1635" xr:uid="{00000000-0005-0000-0000-0000F2040000}"/>
    <cellStyle name="Normal 6 2 2 3 8" xfId="1285" xr:uid="{00000000-0005-0000-0000-0000F3040000}"/>
    <cellStyle name="Normal 6 2 2 3 9" xfId="228" xr:uid="{00000000-0005-0000-0000-0000F4040000}"/>
    <cellStyle name="Normal 6 2 2 4" xfId="553" xr:uid="{00000000-0005-0000-0000-0000F5040000}"/>
    <cellStyle name="Normal 6 2 2 4 2" xfId="714" xr:uid="{00000000-0005-0000-0000-0000F6040000}"/>
    <cellStyle name="Normal 6 2 2 4 2 2" xfId="1180" xr:uid="{00000000-0005-0000-0000-0000F7040000}"/>
    <cellStyle name="Normal 6 2 2 4 2 2 2" xfId="1638" xr:uid="{00000000-0005-0000-0000-0000F8040000}"/>
    <cellStyle name="Normal 6 2 2 4 2 3" xfId="1637" xr:uid="{00000000-0005-0000-0000-0000F9040000}"/>
    <cellStyle name="Normal 6 2 2 4 3" xfId="867" xr:uid="{00000000-0005-0000-0000-0000FA040000}"/>
    <cellStyle name="Normal 6 2 2 4 3 2" xfId="1639" xr:uid="{00000000-0005-0000-0000-0000FB040000}"/>
    <cellStyle name="Normal 6 2 2 4 4" xfId="1636" xr:uid="{00000000-0005-0000-0000-0000FC040000}"/>
    <cellStyle name="Normal 6 2 2 4 5" xfId="2175" xr:uid="{00000000-0005-0000-0000-0000FD040000}"/>
    <cellStyle name="Normal 6 2 2 4 6" xfId="2319" xr:uid="{00000000-0005-0000-0000-0000FE040000}"/>
    <cellStyle name="Normal 6 2 2 5" xfId="616" xr:uid="{00000000-0005-0000-0000-0000FF040000}"/>
    <cellStyle name="Normal 6 2 2 5 2" xfId="757" xr:uid="{00000000-0005-0000-0000-000000050000}"/>
    <cellStyle name="Normal 6 2 2 5 2 2" xfId="1222" xr:uid="{00000000-0005-0000-0000-000001050000}"/>
    <cellStyle name="Normal 6 2 2 5 2 2 2" xfId="1642" xr:uid="{00000000-0005-0000-0000-000002050000}"/>
    <cellStyle name="Normal 6 2 2 5 2 3" xfId="1641" xr:uid="{00000000-0005-0000-0000-000003050000}"/>
    <cellStyle name="Normal 6 2 2 5 3" xfId="910" xr:uid="{00000000-0005-0000-0000-000004050000}"/>
    <cellStyle name="Normal 6 2 2 5 3 2" xfId="1643" xr:uid="{00000000-0005-0000-0000-000005050000}"/>
    <cellStyle name="Normal 6 2 2 5 4" xfId="1640" xr:uid="{00000000-0005-0000-0000-000006050000}"/>
    <cellStyle name="Normal 6 2 2 5 5" xfId="2217" xr:uid="{00000000-0005-0000-0000-000007050000}"/>
    <cellStyle name="Normal 6 2 2 5 6" xfId="2361" xr:uid="{00000000-0005-0000-0000-000008050000}"/>
    <cellStyle name="Normal 6 2 2 6" xfId="450" xr:uid="{00000000-0005-0000-0000-000009050000}"/>
    <cellStyle name="Normal 6 2 2 6 2" xfId="1020" xr:uid="{00000000-0005-0000-0000-00000A050000}"/>
    <cellStyle name="Normal 6 2 2 6 2 2" xfId="1645" xr:uid="{00000000-0005-0000-0000-00000B050000}"/>
    <cellStyle name="Normal 6 2 2 6 3" xfId="1644" xr:uid="{00000000-0005-0000-0000-00000C050000}"/>
    <cellStyle name="Normal 6 2 2 7" xfId="667" xr:uid="{00000000-0005-0000-0000-00000D050000}"/>
    <cellStyle name="Normal 6 2 2 7 2" xfId="1133" xr:uid="{00000000-0005-0000-0000-00000E050000}"/>
    <cellStyle name="Normal 6 2 2 7 2 2" xfId="1647" xr:uid="{00000000-0005-0000-0000-00000F050000}"/>
    <cellStyle name="Normal 6 2 2 7 3" xfId="1646" xr:uid="{00000000-0005-0000-0000-000010050000}"/>
    <cellStyle name="Normal 6 2 2 8" xfId="334" xr:uid="{00000000-0005-0000-0000-000011050000}"/>
    <cellStyle name="Normal 6 2 2 8 2" xfId="962" xr:uid="{00000000-0005-0000-0000-000012050000}"/>
    <cellStyle name="Normal 6 2 2 8 2 2" xfId="1649" xr:uid="{00000000-0005-0000-0000-000013050000}"/>
    <cellStyle name="Normal 6 2 2 8 3" xfId="1648" xr:uid="{00000000-0005-0000-0000-000014050000}"/>
    <cellStyle name="Normal 6 2 2 9" xfId="816" xr:uid="{00000000-0005-0000-0000-000015050000}"/>
    <cellStyle name="Normal 6 2 2 9 2" xfId="1650" xr:uid="{00000000-0005-0000-0000-000016050000}"/>
    <cellStyle name="Normal 6 2 3" xfId="100" xr:uid="{00000000-0005-0000-0000-000017050000}"/>
    <cellStyle name="Normal 6 2 3 10" xfId="2124" xr:uid="{00000000-0005-0000-0000-000018050000}"/>
    <cellStyle name="Normal 6 2 3 11" xfId="2275" xr:uid="{00000000-0005-0000-0000-000019050000}"/>
    <cellStyle name="Normal 6 2 3 2" xfId="556" xr:uid="{00000000-0005-0000-0000-00001A050000}"/>
    <cellStyle name="Normal 6 2 3 2 2" xfId="717" xr:uid="{00000000-0005-0000-0000-00001B050000}"/>
    <cellStyle name="Normal 6 2 3 2 2 2" xfId="1183" xr:uid="{00000000-0005-0000-0000-00001C050000}"/>
    <cellStyle name="Normal 6 2 3 2 2 2 2" xfId="1653" xr:uid="{00000000-0005-0000-0000-00001D050000}"/>
    <cellStyle name="Normal 6 2 3 2 2 3" xfId="1652" xr:uid="{00000000-0005-0000-0000-00001E050000}"/>
    <cellStyle name="Normal 6 2 3 2 3" xfId="870" xr:uid="{00000000-0005-0000-0000-00001F050000}"/>
    <cellStyle name="Normal 6 2 3 2 3 2" xfId="1654" xr:uid="{00000000-0005-0000-0000-000020050000}"/>
    <cellStyle name="Normal 6 2 3 2 4" xfId="1651" xr:uid="{00000000-0005-0000-0000-000021050000}"/>
    <cellStyle name="Normal 6 2 3 2 5" xfId="2178" xr:uid="{00000000-0005-0000-0000-000022050000}"/>
    <cellStyle name="Normal 6 2 3 2 6" xfId="2322" xr:uid="{00000000-0005-0000-0000-000023050000}"/>
    <cellStyle name="Normal 6 2 3 3" xfId="619" xr:uid="{00000000-0005-0000-0000-000024050000}"/>
    <cellStyle name="Normal 6 2 3 3 2" xfId="760" xr:uid="{00000000-0005-0000-0000-000025050000}"/>
    <cellStyle name="Normal 6 2 3 3 2 2" xfId="1225" xr:uid="{00000000-0005-0000-0000-000026050000}"/>
    <cellStyle name="Normal 6 2 3 3 2 2 2" xfId="1657" xr:uid="{00000000-0005-0000-0000-000027050000}"/>
    <cellStyle name="Normal 6 2 3 3 2 3" xfId="1656" xr:uid="{00000000-0005-0000-0000-000028050000}"/>
    <cellStyle name="Normal 6 2 3 3 3" xfId="913" xr:uid="{00000000-0005-0000-0000-000029050000}"/>
    <cellStyle name="Normal 6 2 3 3 3 2" xfId="1658" xr:uid="{00000000-0005-0000-0000-00002A050000}"/>
    <cellStyle name="Normal 6 2 3 3 4" xfId="1655" xr:uid="{00000000-0005-0000-0000-00002B050000}"/>
    <cellStyle name="Normal 6 2 3 3 5" xfId="2220" xr:uid="{00000000-0005-0000-0000-00002C050000}"/>
    <cellStyle name="Normal 6 2 3 3 6" xfId="2364" xr:uid="{00000000-0005-0000-0000-00002D050000}"/>
    <cellStyle name="Normal 6 2 3 4" xfId="453" xr:uid="{00000000-0005-0000-0000-00002E050000}"/>
    <cellStyle name="Normal 6 2 3 4 2" xfId="1023" xr:uid="{00000000-0005-0000-0000-00002F050000}"/>
    <cellStyle name="Normal 6 2 3 4 2 2" xfId="1660" xr:uid="{00000000-0005-0000-0000-000030050000}"/>
    <cellStyle name="Normal 6 2 3 4 3" xfId="1659" xr:uid="{00000000-0005-0000-0000-000031050000}"/>
    <cellStyle name="Normal 6 2 3 5" xfId="670" xr:uid="{00000000-0005-0000-0000-000032050000}"/>
    <cellStyle name="Normal 6 2 3 5 2" xfId="1136" xr:uid="{00000000-0005-0000-0000-000033050000}"/>
    <cellStyle name="Normal 6 2 3 5 2 2" xfId="1662" xr:uid="{00000000-0005-0000-0000-000034050000}"/>
    <cellStyle name="Normal 6 2 3 5 3" xfId="1661" xr:uid="{00000000-0005-0000-0000-000035050000}"/>
    <cellStyle name="Normal 6 2 3 6" xfId="337" xr:uid="{00000000-0005-0000-0000-000036050000}"/>
    <cellStyle name="Normal 6 2 3 6 2" xfId="965" xr:uid="{00000000-0005-0000-0000-000037050000}"/>
    <cellStyle name="Normal 6 2 3 6 2 2" xfId="1664" xr:uid="{00000000-0005-0000-0000-000038050000}"/>
    <cellStyle name="Normal 6 2 3 6 3" xfId="1663" xr:uid="{00000000-0005-0000-0000-000039050000}"/>
    <cellStyle name="Normal 6 2 3 7" xfId="819" xr:uid="{00000000-0005-0000-0000-00003A050000}"/>
    <cellStyle name="Normal 6 2 3 7 2" xfId="1665" xr:uid="{00000000-0005-0000-0000-00003B050000}"/>
    <cellStyle name="Normal 6 2 3 8" xfId="1286" xr:uid="{00000000-0005-0000-0000-00003C050000}"/>
    <cellStyle name="Normal 6 2 3 9" xfId="229" xr:uid="{00000000-0005-0000-0000-00003D050000}"/>
    <cellStyle name="Normal 6 2 4" xfId="137" xr:uid="{00000000-0005-0000-0000-00003E050000}"/>
    <cellStyle name="Normal 6 2 4 10" xfId="2125" xr:uid="{00000000-0005-0000-0000-00003F050000}"/>
    <cellStyle name="Normal 6 2 4 11" xfId="2276" xr:uid="{00000000-0005-0000-0000-000040050000}"/>
    <cellStyle name="Normal 6 2 4 2" xfId="557" xr:uid="{00000000-0005-0000-0000-000041050000}"/>
    <cellStyle name="Normal 6 2 4 2 2" xfId="718" xr:uid="{00000000-0005-0000-0000-000042050000}"/>
    <cellStyle name="Normal 6 2 4 2 2 2" xfId="1184" xr:uid="{00000000-0005-0000-0000-000043050000}"/>
    <cellStyle name="Normal 6 2 4 2 2 2 2" xfId="1668" xr:uid="{00000000-0005-0000-0000-000044050000}"/>
    <cellStyle name="Normal 6 2 4 2 2 3" xfId="1667" xr:uid="{00000000-0005-0000-0000-000045050000}"/>
    <cellStyle name="Normal 6 2 4 2 3" xfId="871" xr:uid="{00000000-0005-0000-0000-000046050000}"/>
    <cellStyle name="Normal 6 2 4 2 3 2" xfId="1669" xr:uid="{00000000-0005-0000-0000-000047050000}"/>
    <cellStyle name="Normal 6 2 4 2 4" xfId="1666" xr:uid="{00000000-0005-0000-0000-000048050000}"/>
    <cellStyle name="Normal 6 2 4 2 5" xfId="2179" xr:uid="{00000000-0005-0000-0000-000049050000}"/>
    <cellStyle name="Normal 6 2 4 2 6" xfId="2323" xr:uid="{00000000-0005-0000-0000-00004A050000}"/>
    <cellStyle name="Normal 6 2 4 3" xfId="620" xr:uid="{00000000-0005-0000-0000-00004B050000}"/>
    <cellStyle name="Normal 6 2 4 3 2" xfId="761" xr:uid="{00000000-0005-0000-0000-00004C050000}"/>
    <cellStyle name="Normal 6 2 4 3 2 2" xfId="1226" xr:uid="{00000000-0005-0000-0000-00004D050000}"/>
    <cellStyle name="Normal 6 2 4 3 2 2 2" xfId="1672" xr:uid="{00000000-0005-0000-0000-00004E050000}"/>
    <cellStyle name="Normal 6 2 4 3 2 3" xfId="1671" xr:uid="{00000000-0005-0000-0000-00004F050000}"/>
    <cellStyle name="Normal 6 2 4 3 3" xfId="914" xr:uid="{00000000-0005-0000-0000-000050050000}"/>
    <cellStyle name="Normal 6 2 4 3 3 2" xfId="1673" xr:uid="{00000000-0005-0000-0000-000051050000}"/>
    <cellStyle name="Normal 6 2 4 3 4" xfId="1670" xr:uid="{00000000-0005-0000-0000-000052050000}"/>
    <cellStyle name="Normal 6 2 4 3 5" xfId="2221" xr:uid="{00000000-0005-0000-0000-000053050000}"/>
    <cellStyle name="Normal 6 2 4 3 6" xfId="2365" xr:uid="{00000000-0005-0000-0000-000054050000}"/>
    <cellStyle name="Normal 6 2 4 4" xfId="454" xr:uid="{00000000-0005-0000-0000-000055050000}"/>
    <cellStyle name="Normal 6 2 4 4 2" xfId="1024" xr:uid="{00000000-0005-0000-0000-000056050000}"/>
    <cellStyle name="Normal 6 2 4 4 2 2" xfId="1675" xr:uid="{00000000-0005-0000-0000-000057050000}"/>
    <cellStyle name="Normal 6 2 4 4 3" xfId="1674" xr:uid="{00000000-0005-0000-0000-000058050000}"/>
    <cellStyle name="Normal 6 2 4 5" xfId="671" xr:uid="{00000000-0005-0000-0000-000059050000}"/>
    <cellStyle name="Normal 6 2 4 5 2" xfId="1137" xr:uid="{00000000-0005-0000-0000-00005A050000}"/>
    <cellStyle name="Normal 6 2 4 5 2 2" xfId="1677" xr:uid="{00000000-0005-0000-0000-00005B050000}"/>
    <cellStyle name="Normal 6 2 4 5 3" xfId="1676" xr:uid="{00000000-0005-0000-0000-00005C050000}"/>
    <cellStyle name="Normal 6 2 4 6" xfId="338" xr:uid="{00000000-0005-0000-0000-00005D050000}"/>
    <cellStyle name="Normal 6 2 4 6 2" xfId="966" xr:uid="{00000000-0005-0000-0000-00005E050000}"/>
    <cellStyle name="Normal 6 2 4 6 2 2" xfId="1679" xr:uid="{00000000-0005-0000-0000-00005F050000}"/>
    <cellStyle name="Normal 6 2 4 6 3" xfId="1678" xr:uid="{00000000-0005-0000-0000-000060050000}"/>
    <cellStyle name="Normal 6 2 4 7" xfId="820" xr:uid="{00000000-0005-0000-0000-000061050000}"/>
    <cellStyle name="Normal 6 2 4 7 2" xfId="1680" xr:uid="{00000000-0005-0000-0000-000062050000}"/>
    <cellStyle name="Normal 6 2 4 8" xfId="1287" xr:uid="{00000000-0005-0000-0000-000063050000}"/>
    <cellStyle name="Normal 6 2 4 9" xfId="230" xr:uid="{00000000-0005-0000-0000-000064050000}"/>
    <cellStyle name="Normal 6 2 5" xfId="552" xr:uid="{00000000-0005-0000-0000-000065050000}"/>
    <cellStyle name="Normal 6 2 5 2" xfId="713" xr:uid="{00000000-0005-0000-0000-000066050000}"/>
    <cellStyle name="Normal 6 2 5 2 2" xfId="1179" xr:uid="{00000000-0005-0000-0000-000067050000}"/>
    <cellStyle name="Normal 6 2 5 2 2 2" xfId="1683" xr:uid="{00000000-0005-0000-0000-000068050000}"/>
    <cellStyle name="Normal 6 2 5 2 3" xfId="1682" xr:uid="{00000000-0005-0000-0000-000069050000}"/>
    <cellStyle name="Normal 6 2 5 3" xfId="866" xr:uid="{00000000-0005-0000-0000-00006A050000}"/>
    <cellStyle name="Normal 6 2 5 3 2" xfId="1684" xr:uid="{00000000-0005-0000-0000-00006B050000}"/>
    <cellStyle name="Normal 6 2 5 4" xfId="1681" xr:uid="{00000000-0005-0000-0000-00006C050000}"/>
    <cellStyle name="Normal 6 2 5 5" xfId="2174" xr:uid="{00000000-0005-0000-0000-00006D050000}"/>
    <cellStyle name="Normal 6 2 5 6" xfId="2318" xr:uid="{00000000-0005-0000-0000-00006E050000}"/>
    <cellStyle name="Normal 6 2 6" xfId="615" xr:uid="{00000000-0005-0000-0000-00006F050000}"/>
    <cellStyle name="Normal 6 2 6 2" xfId="756" xr:uid="{00000000-0005-0000-0000-000070050000}"/>
    <cellStyle name="Normal 6 2 6 2 2" xfId="1221" xr:uid="{00000000-0005-0000-0000-000071050000}"/>
    <cellStyle name="Normal 6 2 6 2 2 2" xfId="1687" xr:uid="{00000000-0005-0000-0000-000072050000}"/>
    <cellStyle name="Normal 6 2 6 2 3" xfId="1686" xr:uid="{00000000-0005-0000-0000-000073050000}"/>
    <cellStyle name="Normal 6 2 6 3" xfId="909" xr:uid="{00000000-0005-0000-0000-000074050000}"/>
    <cellStyle name="Normal 6 2 6 3 2" xfId="1688" xr:uid="{00000000-0005-0000-0000-000075050000}"/>
    <cellStyle name="Normal 6 2 6 4" xfId="1685" xr:uid="{00000000-0005-0000-0000-000076050000}"/>
    <cellStyle name="Normal 6 2 6 5" xfId="2216" xr:uid="{00000000-0005-0000-0000-000077050000}"/>
    <cellStyle name="Normal 6 2 6 6" xfId="2360" xr:uid="{00000000-0005-0000-0000-000078050000}"/>
    <cellStyle name="Normal 6 2 7" xfId="449" xr:uid="{00000000-0005-0000-0000-000079050000}"/>
    <cellStyle name="Normal 6 2 7 2" xfId="1019" xr:uid="{00000000-0005-0000-0000-00007A050000}"/>
    <cellStyle name="Normal 6 2 7 2 2" xfId="1690" xr:uid="{00000000-0005-0000-0000-00007B050000}"/>
    <cellStyle name="Normal 6 2 7 3" xfId="1689" xr:uid="{00000000-0005-0000-0000-00007C050000}"/>
    <cellStyle name="Normal 6 2 8" xfId="666" xr:uid="{00000000-0005-0000-0000-00007D050000}"/>
    <cellStyle name="Normal 6 2 8 2" xfId="1132" xr:uid="{00000000-0005-0000-0000-00007E050000}"/>
    <cellStyle name="Normal 6 2 8 2 2" xfId="1692" xr:uid="{00000000-0005-0000-0000-00007F050000}"/>
    <cellStyle name="Normal 6 2 8 3" xfId="1691" xr:uid="{00000000-0005-0000-0000-000080050000}"/>
    <cellStyle name="Normal 6 2 9" xfId="333" xr:uid="{00000000-0005-0000-0000-000081050000}"/>
    <cellStyle name="Normal 6 2 9 2" xfId="961" xr:uid="{00000000-0005-0000-0000-000082050000}"/>
    <cellStyle name="Normal 6 2 9 2 2" xfId="1694" xr:uid="{00000000-0005-0000-0000-000083050000}"/>
    <cellStyle name="Normal 6 2 9 3" xfId="1693" xr:uid="{00000000-0005-0000-0000-000084050000}"/>
    <cellStyle name="Normal 6 3" xfId="56" xr:uid="{00000000-0005-0000-0000-000085050000}"/>
    <cellStyle name="Normal 6 3 10" xfId="1288" xr:uid="{00000000-0005-0000-0000-000086050000}"/>
    <cellStyle name="Normal 6 3 11" xfId="231" xr:uid="{00000000-0005-0000-0000-000087050000}"/>
    <cellStyle name="Normal 6 3 12" xfId="2126" xr:uid="{00000000-0005-0000-0000-000088050000}"/>
    <cellStyle name="Normal 6 3 13" xfId="2277" xr:uid="{00000000-0005-0000-0000-000089050000}"/>
    <cellStyle name="Normal 6 3 2" xfId="102" xr:uid="{00000000-0005-0000-0000-00008A050000}"/>
    <cellStyle name="Normal 6 3 2 10" xfId="2127" xr:uid="{00000000-0005-0000-0000-00008B050000}"/>
    <cellStyle name="Normal 6 3 2 11" xfId="2278" xr:uid="{00000000-0005-0000-0000-00008C050000}"/>
    <cellStyle name="Normal 6 3 2 2" xfId="559" xr:uid="{00000000-0005-0000-0000-00008D050000}"/>
    <cellStyle name="Normal 6 3 2 2 2" xfId="720" xr:uid="{00000000-0005-0000-0000-00008E050000}"/>
    <cellStyle name="Normal 6 3 2 2 2 2" xfId="1186" xr:uid="{00000000-0005-0000-0000-00008F050000}"/>
    <cellStyle name="Normal 6 3 2 2 2 2 2" xfId="1697" xr:uid="{00000000-0005-0000-0000-000090050000}"/>
    <cellStyle name="Normal 6 3 2 2 2 3" xfId="1696" xr:uid="{00000000-0005-0000-0000-000091050000}"/>
    <cellStyle name="Normal 6 3 2 2 3" xfId="873" xr:uid="{00000000-0005-0000-0000-000092050000}"/>
    <cellStyle name="Normal 6 3 2 2 3 2" xfId="1698" xr:uid="{00000000-0005-0000-0000-000093050000}"/>
    <cellStyle name="Normal 6 3 2 2 4" xfId="1695" xr:uid="{00000000-0005-0000-0000-000094050000}"/>
    <cellStyle name="Normal 6 3 2 2 5" xfId="2181" xr:uid="{00000000-0005-0000-0000-000095050000}"/>
    <cellStyle name="Normal 6 3 2 2 6" xfId="2325" xr:uid="{00000000-0005-0000-0000-000096050000}"/>
    <cellStyle name="Normal 6 3 2 3" xfId="622" xr:uid="{00000000-0005-0000-0000-000097050000}"/>
    <cellStyle name="Normal 6 3 2 3 2" xfId="763" xr:uid="{00000000-0005-0000-0000-000098050000}"/>
    <cellStyle name="Normal 6 3 2 3 2 2" xfId="1228" xr:uid="{00000000-0005-0000-0000-000099050000}"/>
    <cellStyle name="Normal 6 3 2 3 2 2 2" xfId="1701" xr:uid="{00000000-0005-0000-0000-00009A050000}"/>
    <cellStyle name="Normal 6 3 2 3 2 3" xfId="1700" xr:uid="{00000000-0005-0000-0000-00009B050000}"/>
    <cellStyle name="Normal 6 3 2 3 3" xfId="916" xr:uid="{00000000-0005-0000-0000-00009C050000}"/>
    <cellStyle name="Normal 6 3 2 3 3 2" xfId="1702" xr:uid="{00000000-0005-0000-0000-00009D050000}"/>
    <cellStyle name="Normal 6 3 2 3 4" xfId="1699" xr:uid="{00000000-0005-0000-0000-00009E050000}"/>
    <cellStyle name="Normal 6 3 2 3 5" xfId="2223" xr:uid="{00000000-0005-0000-0000-00009F050000}"/>
    <cellStyle name="Normal 6 3 2 3 6" xfId="2367" xr:uid="{00000000-0005-0000-0000-0000A0050000}"/>
    <cellStyle name="Normal 6 3 2 4" xfId="456" xr:uid="{00000000-0005-0000-0000-0000A1050000}"/>
    <cellStyle name="Normal 6 3 2 4 2" xfId="1026" xr:uid="{00000000-0005-0000-0000-0000A2050000}"/>
    <cellStyle name="Normal 6 3 2 4 2 2" xfId="1704" xr:uid="{00000000-0005-0000-0000-0000A3050000}"/>
    <cellStyle name="Normal 6 3 2 4 3" xfId="1703" xr:uid="{00000000-0005-0000-0000-0000A4050000}"/>
    <cellStyle name="Normal 6 3 2 5" xfId="673" xr:uid="{00000000-0005-0000-0000-0000A5050000}"/>
    <cellStyle name="Normal 6 3 2 5 2" xfId="1139" xr:uid="{00000000-0005-0000-0000-0000A6050000}"/>
    <cellStyle name="Normal 6 3 2 5 2 2" xfId="1706" xr:uid="{00000000-0005-0000-0000-0000A7050000}"/>
    <cellStyle name="Normal 6 3 2 5 3" xfId="1705" xr:uid="{00000000-0005-0000-0000-0000A8050000}"/>
    <cellStyle name="Normal 6 3 2 6" xfId="340" xr:uid="{00000000-0005-0000-0000-0000A9050000}"/>
    <cellStyle name="Normal 6 3 2 6 2" xfId="968" xr:uid="{00000000-0005-0000-0000-0000AA050000}"/>
    <cellStyle name="Normal 6 3 2 6 2 2" xfId="1708" xr:uid="{00000000-0005-0000-0000-0000AB050000}"/>
    <cellStyle name="Normal 6 3 2 6 3" xfId="1707" xr:uid="{00000000-0005-0000-0000-0000AC050000}"/>
    <cellStyle name="Normal 6 3 2 7" xfId="822" xr:uid="{00000000-0005-0000-0000-0000AD050000}"/>
    <cellStyle name="Normal 6 3 2 7 2" xfId="1709" xr:uid="{00000000-0005-0000-0000-0000AE050000}"/>
    <cellStyle name="Normal 6 3 2 8" xfId="1289" xr:uid="{00000000-0005-0000-0000-0000AF050000}"/>
    <cellStyle name="Normal 6 3 2 9" xfId="232" xr:uid="{00000000-0005-0000-0000-0000B0050000}"/>
    <cellStyle name="Normal 6 3 3" xfId="139" xr:uid="{00000000-0005-0000-0000-0000B1050000}"/>
    <cellStyle name="Normal 6 3 3 10" xfId="2128" xr:uid="{00000000-0005-0000-0000-0000B2050000}"/>
    <cellStyle name="Normal 6 3 3 11" xfId="2279" xr:uid="{00000000-0005-0000-0000-0000B3050000}"/>
    <cellStyle name="Normal 6 3 3 2" xfId="560" xr:uid="{00000000-0005-0000-0000-0000B4050000}"/>
    <cellStyle name="Normal 6 3 3 2 2" xfId="721" xr:uid="{00000000-0005-0000-0000-0000B5050000}"/>
    <cellStyle name="Normal 6 3 3 2 2 2" xfId="1187" xr:uid="{00000000-0005-0000-0000-0000B6050000}"/>
    <cellStyle name="Normal 6 3 3 2 2 2 2" xfId="1712" xr:uid="{00000000-0005-0000-0000-0000B7050000}"/>
    <cellStyle name="Normal 6 3 3 2 2 3" xfId="1711" xr:uid="{00000000-0005-0000-0000-0000B8050000}"/>
    <cellStyle name="Normal 6 3 3 2 3" xfId="874" xr:uid="{00000000-0005-0000-0000-0000B9050000}"/>
    <cellStyle name="Normal 6 3 3 2 3 2" xfId="1713" xr:uid="{00000000-0005-0000-0000-0000BA050000}"/>
    <cellStyle name="Normal 6 3 3 2 4" xfId="1710" xr:uid="{00000000-0005-0000-0000-0000BB050000}"/>
    <cellStyle name="Normal 6 3 3 2 5" xfId="2182" xr:uid="{00000000-0005-0000-0000-0000BC050000}"/>
    <cellStyle name="Normal 6 3 3 2 6" xfId="2326" xr:uid="{00000000-0005-0000-0000-0000BD050000}"/>
    <cellStyle name="Normal 6 3 3 3" xfId="623" xr:uid="{00000000-0005-0000-0000-0000BE050000}"/>
    <cellStyle name="Normal 6 3 3 3 2" xfId="764" xr:uid="{00000000-0005-0000-0000-0000BF050000}"/>
    <cellStyle name="Normal 6 3 3 3 2 2" xfId="1229" xr:uid="{00000000-0005-0000-0000-0000C0050000}"/>
    <cellStyle name="Normal 6 3 3 3 2 2 2" xfId="1716" xr:uid="{00000000-0005-0000-0000-0000C1050000}"/>
    <cellStyle name="Normal 6 3 3 3 2 3" xfId="1715" xr:uid="{00000000-0005-0000-0000-0000C2050000}"/>
    <cellStyle name="Normal 6 3 3 3 3" xfId="917" xr:uid="{00000000-0005-0000-0000-0000C3050000}"/>
    <cellStyle name="Normal 6 3 3 3 3 2" xfId="1717" xr:uid="{00000000-0005-0000-0000-0000C4050000}"/>
    <cellStyle name="Normal 6 3 3 3 4" xfId="1714" xr:uid="{00000000-0005-0000-0000-0000C5050000}"/>
    <cellStyle name="Normal 6 3 3 3 5" xfId="2224" xr:uid="{00000000-0005-0000-0000-0000C6050000}"/>
    <cellStyle name="Normal 6 3 3 3 6" xfId="2368" xr:uid="{00000000-0005-0000-0000-0000C7050000}"/>
    <cellStyle name="Normal 6 3 3 4" xfId="457" xr:uid="{00000000-0005-0000-0000-0000C8050000}"/>
    <cellStyle name="Normal 6 3 3 4 2" xfId="1027" xr:uid="{00000000-0005-0000-0000-0000C9050000}"/>
    <cellStyle name="Normal 6 3 3 4 2 2" xfId="1719" xr:uid="{00000000-0005-0000-0000-0000CA050000}"/>
    <cellStyle name="Normal 6 3 3 4 3" xfId="1718" xr:uid="{00000000-0005-0000-0000-0000CB050000}"/>
    <cellStyle name="Normal 6 3 3 5" xfId="674" xr:uid="{00000000-0005-0000-0000-0000CC050000}"/>
    <cellStyle name="Normal 6 3 3 5 2" xfId="1140" xr:uid="{00000000-0005-0000-0000-0000CD050000}"/>
    <cellStyle name="Normal 6 3 3 5 2 2" xfId="1721" xr:uid="{00000000-0005-0000-0000-0000CE050000}"/>
    <cellStyle name="Normal 6 3 3 5 3" xfId="1720" xr:uid="{00000000-0005-0000-0000-0000CF050000}"/>
    <cellStyle name="Normal 6 3 3 6" xfId="341" xr:uid="{00000000-0005-0000-0000-0000D0050000}"/>
    <cellStyle name="Normal 6 3 3 6 2" xfId="969" xr:uid="{00000000-0005-0000-0000-0000D1050000}"/>
    <cellStyle name="Normal 6 3 3 6 2 2" xfId="1723" xr:uid="{00000000-0005-0000-0000-0000D2050000}"/>
    <cellStyle name="Normal 6 3 3 6 3" xfId="1722" xr:uid="{00000000-0005-0000-0000-0000D3050000}"/>
    <cellStyle name="Normal 6 3 3 7" xfId="823" xr:uid="{00000000-0005-0000-0000-0000D4050000}"/>
    <cellStyle name="Normal 6 3 3 7 2" xfId="1724" xr:uid="{00000000-0005-0000-0000-0000D5050000}"/>
    <cellStyle name="Normal 6 3 3 8" xfId="1290" xr:uid="{00000000-0005-0000-0000-0000D6050000}"/>
    <cellStyle name="Normal 6 3 3 9" xfId="233" xr:uid="{00000000-0005-0000-0000-0000D7050000}"/>
    <cellStyle name="Normal 6 3 4" xfId="558" xr:uid="{00000000-0005-0000-0000-0000D8050000}"/>
    <cellStyle name="Normal 6 3 4 2" xfId="719" xr:uid="{00000000-0005-0000-0000-0000D9050000}"/>
    <cellStyle name="Normal 6 3 4 2 2" xfId="1185" xr:uid="{00000000-0005-0000-0000-0000DA050000}"/>
    <cellStyle name="Normal 6 3 4 2 2 2" xfId="1727" xr:uid="{00000000-0005-0000-0000-0000DB050000}"/>
    <cellStyle name="Normal 6 3 4 2 3" xfId="1726" xr:uid="{00000000-0005-0000-0000-0000DC050000}"/>
    <cellStyle name="Normal 6 3 4 3" xfId="872" xr:uid="{00000000-0005-0000-0000-0000DD050000}"/>
    <cellStyle name="Normal 6 3 4 3 2" xfId="1728" xr:uid="{00000000-0005-0000-0000-0000DE050000}"/>
    <cellStyle name="Normal 6 3 4 4" xfId="1725" xr:uid="{00000000-0005-0000-0000-0000DF050000}"/>
    <cellStyle name="Normal 6 3 4 5" xfId="2180" xr:uid="{00000000-0005-0000-0000-0000E0050000}"/>
    <cellStyle name="Normal 6 3 4 6" xfId="2324" xr:uid="{00000000-0005-0000-0000-0000E1050000}"/>
    <cellStyle name="Normal 6 3 5" xfId="621" xr:uid="{00000000-0005-0000-0000-0000E2050000}"/>
    <cellStyle name="Normal 6 3 5 2" xfId="762" xr:uid="{00000000-0005-0000-0000-0000E3050000}"/>
    <cellStyle name="Normal 6 3 5 2 2" xfId="1227" xr:uid="{00000000-0005-0000-0000-0000E4050000}"/>
    <cellStyle name="Normal 6 3 5 2 2 2" xfId="1731" xr:uid="{00000000-0005-0000-0000-0000E5050000}"/>
    <cellStyle name="Normal 6 3 5 2 3" xfId="1730" xr:uid="{00000000-0005-0000-0000-0000E6050000}"/>
    <cellStyle name="Normal 6 3 5 3" xfId="915" xr:uid="{00000000-0005-0000-0000-0000E7050000}"/>
    <cellStyle name="Normal 6 3 5 3 2" xfId="1732" xr:uid="{00000000-0005-0000-0000-0000E8050000}"/>
    <cellStyle name="Normal 6 3 5 4" xfId="1729" xr:uid="{00000000-0005-0000-0000-0000E9050000}"/>
    <cellStyle name="Normal 6 3 5 5" xfId="2222" xr:uid="{00000000-0005-0000-0000-0000EA050000}"/>
    <cellStyle name="Normal 6 3 5 6" xfId="2366" xr:uid="{00000000-0005-0000-0000-0000EB050000}"/>
    <cellStyle name="Normal 6 3 6" xfId="455" xr:uid="{00000000-0005-0000-0000-0000EC050000}"/>
    <cellStyle name="Normal 6 3 6 2" xfId="1025" xr:uid="{00000000-0005-0000-0000-0000ED050000}"/>
    <cellStyle name="Normal 6 3 6 2 2" xfId="1734" xr:uid="{00000000-0005-0000-0000-0000EE050000}"/>
    <cellStyle name="Normal 6 3 6 3" xfId="1733" xr:uid="{00000000-0005-0000-0000-0000EF050000}"/>
    <cellStyle name="Normal 6 3 7" xfId="672" xr:uid="{00000000-0005-0000-0000-0000F0050000}"/>
    <cellStyle name="Normal 6 3 7 2" xfId="1138" xr:uid="{00000000-0005-0000-0000-0000F1050000}"/>
    <cellStyle name="Normal 6 3 7 2 2" xfId="1736" xr:uid="{00000000-0005-0000-0000-0000F2050000}"/>
    <cellStyle name="Normal 6 3 7 3" xfId="1735" xr:uid="{00000000-0005-0000-0000-0000F3050000}"/>
    <cellStyle name="Normal 6 3 8" xfId="339" xr:uid="{00000000-0005-0000-0000-0000F4050000}"/>
    <cellStyle name="Normal 6 3 8 2" xfId="967" xr:uid="{00000000-0005-0000-0000-0000F5050000}"/>
    <cellStyle name="Normal 6 3 8 2 2" xfId="1738" xr:uid="{00000000-0005-0000-0000-0000F6050000}"/>
    <cellStyle name="Normal 6 3 8 3" xfId="1737" xr:uid="{00000000-0005-0000-0000-0000F7050000}"/>
    <cellStyle name="Normal 6 3 9" xfId="821" xr:uid="{00000000-0005-0000-0000-0000F8050000}"/>
    <cellStyle name="Normal 6 3 9 2" xfId="1739" xr:uid="{00000000-0005-0000-0000-0000F9050000}"/>
    <cellStyle name="Normal 6 4" xfId="99" xr:uid="{00000000-0005-0000-0000-0000FA050000}"/>
    <cellStyle name="Normal 6 4 10" xfId="2129" xr:uid="{00000000-0005-0000-0000-0000FB050000}"/>
    <cellStyle name="Normal 6 4 11" xfId="2280" xr:uid="{00000000-0005-0000-0000-0000FC050000}"/>
    <cellStyle name="Normal 6 4 2" xfId="561" xr:uid="{00000000-0005-0000-0000-0000FD050000}"/>
    <cellStyle name="Normal 6 4 2 2" xfId="722" xr:uid="{00000000-0005-0000-0000-0000FE050000}"/>
    <cellStyle name="Normal 6 4 2 2 2" xfId="1188" xr:uid="{00000000-0005-0000-0000-0000FF050000}"/>
    <cellStyle name="Normal 6 4 2 2 2 2" xfId="1742" xr:uid="{00000000-0005-0000-0000-000000060000}"/>
    <cellStyle name="Normal 6 4 2 2 3" xfId="1741" xr:uid="{00000000-0005-0000-0000-000001060000}"/>
    <cellStyle name="Normal 6 4 2 3" xfId="875" xr:uid="{00000000-0005-0000-0000-000002060000}"/>
    <cellStyle name="Normal 6 4 2 3 2" xfId="1743" xr:uid="{00000000-0005-0000-0000-000003060000}"/>
    <cellStyle name="Normal 6 4 2 4" xfId="1740" xr:uid="{00000000-0005-0000-0000-000004060000}"/>
    <cellStyle name="Normal 6 4 2 5" xfId="2183" xr:uid="{00000000-0005-0000-0000-000005060000}"/>
    <cellStyle name="Normal 6 4 2 6" xfId="2327" xr:uid="{00000000-0005-0000-0000-000006060000}"/>
    <cellStyle name="Normal 6 4 3" xfId="624" xr:uid="{00000000-0005-0000-0000-000007060000}"/>
    <cellStyle name="Normal 6 4 3 2" xfId="765" xr:uid="{00000000-0005-0000-0000-000008060000}"/>
    <cellStyle name="Normal 6 4 3 2 2" xfId="1230" xr:uid="{00000000-0005-0000-0000-000009060000}"/>
    <cellStyle name="Normal 6 4 3 2 2 2" xfId="1746" xr:uid="{00000000-0005-0000-0000-00000A060000}"/>
    <cellStyle name="Normal 6 4 3 2 3" xfId="1745" xr:uid="{00000000-0005-0000-0000-00000B060000}"/>
    <cellStyle name="Normal 6 4 3 3" xfId="918" xr:uid="{00000000-0005-0000-0000-00000C060000}"/>
    <cellStyle name="Normal 6 4 3 3 2" xfId="1747" xr:uid="{00000000-0005-0000-0000-00000D060000}"/>
    <cellStyle name="Normal 6 4 3 4" xfId="1744" xr:uid="{00000000-0005-0000-0000-00000E060000}"/>
    <cellStyle name="Normal 6 4 3 5" xfId="2225" xr:uid="{00000000-0005-0000-0000-00000F060000}"/>
    <cellStyle name="Normal 6 4 3 6" xfId="2369" xr:uid="{00000000-0005-0000-0000-000010060000}"/>
    <cellStyle name="Normal 6 4 4" xfId="458" xr:uid="{00000000-0005-0000-0000-000011060000}"/>
    <cellStyle name="Normal 6 4 4 2" xfId="1028" xr:uid="{00000000-0005-0000-0000-000012060000}"/>
    <cellStyle name="Normal 6 4 4 2 2" xfId="1749" xr:uid="{00000000-0005-0000-0000-000013060000}"/>
    <cellStyle name="Normal 6 4 4 3" xfId="1748" xr:uid="{00000000-0005-0000-0000-000014060000}"/>
    <cellStyle name="Normal 6 4 5" xfId="675" xr:uid="{00000000-0005-0000-0000-000015060000}"/>
    <cellStyle name="Normal 6 4 5 2" xfId="1141" xr:uid="{00000000-0005-0000-0000-000016060000}"/>
    <cellStyle name="Normal 6 4 5 2 2" xfId="1751" xr:uid="{00000000-0005-0000-0000-000017060000}"/>
    <cellStyle name="Normal 6 4 5 3" xfId="1750" xr:uid="{00000000-0005-0000-0000-000018060000}"/>
    <cellStyle name="Normal 6 4 6" xfId="342" xr:uid="{00000000-0005-0000-0000-000019060000}"/>
    <cellStyle name="Normal 6 4 6 2" xfId="970" xr:uid="{00000000-0005-0000-0000-00001A060000}"/>
    <cellStyle name="Normal 6 4 6 2 2" xfId="1753" xr:uid="{00000000-0005-0000-0000-00001B060000}"/>
    <cellStyle name="Normal 6 4 6 3" xfId="1752" xr:uid="{00000000-0005-0000-0000-00001C060000}"/>
    <cellStyle name="Normal 6 4 7" xfId="824" xr:uid="{00000000-0005-0000-0000-00001D060000}"/>
    <cellStyle name="Normal 6 4 7 2" xfId="1754" xr:uid="{00000000-0005-0000-0000-00001E060000}"/>
    <cellStyle name="Normal 6 4 8" xfId="1291" xr:uid="{00000000-0005-0000-0000-00001F060000}"/>
    <cellStyle name="Normal 6 4 9" xfId="234" xr:uid="{00000000-0005-0000-0000-000020060000}"/>
    <cellStyle name="Normal 6 5" xfId="136" xr:uid="{00000000-0005-0000-0000-000021060000}"/>
    <cellStyle name="Normal 6 5 10" xfId="2130" xr:uid="{00000000-0005-0000-0000-000022060000}"/>
    <cellStyle name="Normal 6 5 11" xfId="2281" xr:uid="{00000000-0005-0000-0000-000023060000}"/>
    <cellStyle name="Normal 6 5 2" xfId="562" xr:uid="{00000000-0005-0000-0000-000024060000}"/>
    <cellStyle name="Normal 6 5 2 2" xfId="723" xr:uid="{00000000-0005-0000-0000-000025060000}"/>
    <cellStyle name="Normal 6 5 2 2 2" xfId="1189" xr:uid="{00000000-0005-0000-0000-000026060000}"/>
    <cellStyle name="Normal 6 5 2 2 2 2" xfId="1757" xr:uid="{00000000-0005-0000-0000-000027060000}"/>
    <cellStyle name="Normal 6 5 2 2 3" xfId="1756" xr:uid="{00000000-0005-0000-0000-000028060000}"/>
    <cellStyle name="Normal 6 5 2 3" xfId="876" xr:uid="{00000000-0005-0000-0000-000029060000}"/>
    <cellStyle name="Normal 6 5 2 3 2" xfId="1758" xr:uid="{00000000-0005-0000-0000-00002A060000}"/>
    <cellStyle name="Normal 6 5 2 4" xfId="1755" xr:uid="{00000000-0005-0000-0000-00002B060000}"/>
    <cellStyle name="Normal 6 5 2 5" xfId="2184" xr:uid="{00000000-0005-0000-0000-00002C060000}"/>
    <cellStyle name="Normal 6 5 2 6" xfId="2328" xr:uid="{00000000-0005-0000-0000-00002D060000}"/>
    <cellStyle name="Normal 6 5 3" xfId="625" xr:uid="{00000000-0005-0000-0000-00002E060000}"/>
    <cellStyle name="Normal 6 5 3 2" xfId="766" xr:uid="{00000000-0005-0000-0000-00002F060000}"/>
    <cellStyle name="Normal 6 5 3 2 2" xfId="1231" xr:uid="{00000000-0005-0000-0000-000030060000}"/>
    <cellStyle name="Normal 6 5 3 2 2 2" xfId="1761" xr:uid="{00000000-0005-0000-0000-000031060000}"/>
    <cellStyle name="Normal 6 5 3 2 3" xfId="1760" xr:uid="{00000000-0005-0000-0000-000032060000}"/>
    <cellStyle name="Normal 6 5 3 3" xfId="919" xr:uid="{00000000-0005-0000-0000-000033060000}"/>
    <cellStyle name="Normal 6 5 3 3 2" xfId="1762" xr:uid="{00000000-0005-0000-0000-000034060000}"/>
    <cellStyle name="Normal 6 5 3 4" xfId="1759" xr:uid="{00000000-0005-0000-0000-000035060000}"/>
    <cellStyle name="Normal 6 5 3 5" xfId="2226" xr:uid="{00000000-0005-0000-0000-000036060000}"/>
    <cellStyle name="Normal 6 5 3 6" xfId="2370" xr:uid="{00000000-0005-0000-0000-000037060000}"/>
    <cellStyle name="Normal 6 5 4" xfId="459" xr:uid="{00000000-0005-0000-0000-000038060000}"/>
    <cellStyle name="Normal 6 5 4 2" xfId="1029" xr:uid="{00000000-0005-0000-0000-000039060000}"/>
    <cellStyle name="Normal 6 5 4 2 2" xfId="1764" xr:uid="{00000000-0005-0000-0000-00003A060000}"/>
    <cellStyle name="Normal 6 5 4 3" xfId="1763" xr:uid="{00000000-0005-0000-0000-00003B060000}"/>
    <cellStyle name="Normal 6 5 5" xfId="676" xr:uid="{00000000-0005-0000-0000-00003C060000}"/>
    <cellStyle name="Normal 6 5 5 2" xfId="1142" xr:uid="{00000000-0005-0000-0000-00003D060000}"/>
    <cellStyle name="Normal 6 5 5 2 2" xfId="1766" xr:uid="{00000000-0005-0000-0000-00003E060000}"/>
    <cellStyle name="Normal 6 5 5 3" xfId="1765" xr:uid="{00000000-0005-0000-0000-00003F060000}"/>
    <cellStyle name="Normal 6 5 6" xfId="343" xr:uid="{00000000-0005-0000-0000-000040060000}"/>
    <cellStyle name="Normal 6 5 6 2" xfId="971" xr:uid="{00000000-0005-0000-0000-000041060000}"/>
    <cellStyle name="Normal 6 5 6 2 2" xfId="1768" xr:uid="{00000000-0005-0000-0000-000042060000}"/>
    <cellStyle name="Normal 6 5 6 3" xfId="1767" xr:uid="{00000000-0005-0000-0000-000043060000}"/>
    <cellStyle name="Normal 6 5 7" xfId="825" xr:uid="{00000000-0005-0000-0000-000044060000}"/>
    <cellStyle name="Normal 6 5 7 2" xfId="1769" xr:uid="{00000000-0005-0000-0000-000045060000}"/>
    <cellStyle name="Normal 6 5 8" xfId="1292" xr:uid="{00000000-0005-0000-0000-000046060000}"/>
    <cellStyle name="Normal 6 5 9" xfId="235" xr:uid="{00000000-0005-0000-0000-000047060000}"/>
    <cellStyle name="Normal 6 6" xfId="551" xr:uid="{00000000-0005-0000-0000-000048060000}"/>
    <cellStyle name="Normal 6 6 2" xfId="712" xr:uid="{00000000-0005-0000-0000-000049060000}"/>
    <cellStyle name="Normal 6 6 2 2" xfId="1178" xr:uid="{00000000-0005-0000-0000-00004A060000}"/>
    <cellStyle name="Normal 6 6 2 2 2" xfId="1772" xr:uid="{00000000-0005-0000-0000-00004B060000}"/>
    <cellStyle name="Normal 6 6 2 3" xfId="1771" xr:uid="{00000000-0005-0000-0000-00004C060000}"/>
    <cellStyle name="Normal 6 6 3" xfId="865" xr:uid="{00000000-0005-0000-0000-00004D060000}"/>
    <cellStyle name="Normal 6 6 3 2" xfId="1773" xr:uid="{00000000-0005-0000-0000-00004E060000}"/>
    <cellStyle name="Normal 6 6 4" xfId="1770" xr:uid="{00000000-0005-0000-0000-00004F060000}"/>
    <cellStyle name="Normal 6 6 5" xfId="2173" xr:uid="{00000000-0005-0000-0000-000050060000}"/>
    <cellStyle name="Normal 6 6 6" xfId="2317" xr:uid="{00000000-0005-0000-0000-000051060000}"/>
    <cellStyle name="Normal 6 7" xfId="596" xr:uid="{00000000-0005-0000-0000-000052060000}"/>
    <cellStyle name="Normal 6 7 2" xfId="738" xr:uid="{00000000-0005-0000-0000-000053060000}"/>
    <cellStyle name="Normal 6 7 2 2" xfId="1203" xr:uid="{00000000-0005-0000-0000-000054060000}"/>
    <cellStyle name="Normal 6 7 2 2 2" xfId="1776" xr:uid="{00000000-0005-0000-0000-000055060000}"/>
    <cellStyle name="Normal 6 7 2 3" xfId="1775" xr:uid="{00000000-0005-0000-0000-000056060000}"/>
    <cellStyle name="Normal 6 7 3" xfId="891" xr:uid="{00000000-0005-0000-0000-000057060000}"/>
    <cellStyle name="Normal 6 7 3 2" xfId="1777" xr:uid="{00000000-0005-0000-0000-000058060000}"/>
    <cellStyle name="Normal 6 7 4" xfId="1774" xr:uid="{00000000-0005-0000-0000-000059060000}"/>
    <cellStyle name="Normal 6 7 5" xfId="2198" xr:uid="{00000000-0005-0000-0000-00005A060000}"/>
    <cellStyle name="Normal 6 7 6" xfId="2342" xr:uid="{00000000-0005-0000-0000-00005B060000}"/>
    <cellStyle name="Normal 6 8" xfId="377" xr:uid="{00000000-0005-0000-0000-00005C060000}"/>
    <cellStyle name="Normal 6 8 2" xfId="1000" xr:uid="{00000000-0005-0000-0000-00005D060000}"/>
    <cellStyle name="Normal 6 8 2 2" xfId="1779" xr:uid="{00000000-0005-0000-0000-00005E060000}"/>
    <cellStyle name="Normal 6 8 3" xfId="1778" xr:uid="{00000000-0005-0000-0000-00005F060000}"/>
    <cellStyle name="Normal 6 9" xfId="647" xr:uid="{00000000-0005-0000-0000-000060060000}"/>
    <cellStyle name="Normal 6 9 2" xfId="1113" xr:uid="{00000000-0005-0000-0000-000061060000}"/>
    <cellStyle name="Normal 6 9 2 2" xfId="1781" xr:uid="{00000000-0005-0000-0000-000062060000}"/>
    <cellStyle name="Normal 6 9 3" xfId="1780" xr:uid="{00000000-0005-0000-0000-000063060000}"/>
    <cellStyle name="Normal 60" xfId="170" xr:uid="{00000000-0005-0000-0000-000064060000}"/>
    <cellStyle name="Normal 60 2" xfId="563" xr:uid="{00000000-0005-0000-0000-000065060000}"/>
    <cellStyle name="Normal 60 2 2" xfId="1092" xr:uid="{00000000-0005-0000-0000-000066060000}"/>
    <cellStyle name="Normal 60 3" xfId="422" xr:uid="{00000000-0005-0000-0000-000067060000}"/>
    <cellStyle name="Normal 60 4" xfId="306" xr:uid="{00000000-0005-0000-0000-000068060000}"/>
    <cellStyle name="Normal 60 5" xfId="203" xr:uid="{00000000-0005-0000-0000-000069060000}"/>
    <cellStyle name="Normal 61" xfId="171" xr:uid="{00000000-0005-0000-0000-00006A060000}"/>
    <cellStyle name="Normal 61 2" xfId="564" xr:uid="{00000000-0005-0000-0000-00006B060000}"/>
    <cellStyle name="Normal 61 2 2" xfId="1093" xr:uid="{00000000-0005-0000-0000-00006C060000}"/>
    <cellStyle name="Normal 61 3" xfId="423" xr:uid="{00000000-0005-0000-0000-00006D060000}"/>
    <cellStyle name="Normal 61 4" xfId="307" xr:uid="{00000000-0005-0000-0000-00006E060000}"/>
    <cellStyle name="Normal 61 5" xfId="204" xr:uid="{00000000-0005-0000-0000-00006F060000}"/>
    <cellStyle name="Normal 62" xfId="172" xr:uid="{00000000-0005-0000-0000-000070060000}"/>
    <cellStyle name="Normal 62 2" xfId="565" xr:uid="{00000000-0005-0000-0000-000071060000}"/>
    <cellStyle name="Normal 62 2 2" xfId="1094" xr:uid="{00000000-0005-0000-0000-000072060000}"/>
    <cellStyle name="Normal 62 3" xfId="424" xr:uid="{00000000-0005-0000-0000-000073060000}"/>
    <cellStyle name="Normal 62 4" xfId="308" xr:uid="{00000000-0005-0000-0000-000074060000}"/>
    <cellStyle name="Normal 62 5" xfId="205" xr:uid="{00000000-0005-0000-0000-000075060000}"/>
    <cellStyle name="Normal 63" xfId="173" xr:uid="{00000000-0005-0000-0000-000076060000}"/>
    <cellStyle name="Normal 63 2" xfId="566" xr:uid="{00000000-0005-0000-0000-000077060000}"/>
    <cellStyle name="Normal 63 2 2" xfId="1095" xr:uid="{00000000-0005-0000-0000-000078060000}"/>
    <cellStyle name="Normal 63 3" xfId="426" xr:uid="{00000000-0005-0000-0000-000079060000}"/>
    <cellStyle name="Normal 63 4" xfId="310" xr:uid="{00000000-0005-0000-0000-00007A060000}"/>
    <cellStyle name="Normal 63 5" xfId="206" xr:uid="{00000000-0005-0000-0000-00007B060000}"/>
    <cellStyle name="Normal 64" xfId="174" xr:uid="{00000000-0005-0000-0000-00007C060000}"/>
    <cellStyle name="Normal 64 10" xfId="2295" xr:uid="{00000000-0005-0000-0000-00007D060000}"/>
    <cellStyle name="Normal 64 2" xfId="253" xr:uid="{00000000-0005-0000-0000-00007E060000}"/>
    <cellStyle name="Normal 64 2 2" xfId="993" xr:uid="{00000000-0005-0000-0000-00007F060000}"/>
    <cellStyle name="Normal 64 3" xfId="483" xr:uid="{00000000-0005-0000-0000-000080060000}"/>
    <cellStyle name="Normal 64 3 2" xfId="1043" xr:uid="{00000000-0005-0000-0000-000081060000}"/>
    <cellStyle name="Normal 64 3 2 2" xfId="1783" xr:uid="{00000000-0005-0000-0000-000082060000}"/>
    <cellStyle name="Normal 64 3 3" xfId="1782" xr:uid="{00000000-0005-0000-0000-000083060000}"/>
    <cellStyle name="Normal 64 4" xfId="690" xr:uid="{00000000-0005-0000-0000-000084060000}"/>
    <cellStyle name="Normal 64 4 2" xfId="1156" xr:uid="{00000000-0005-0000-0000-000085060000}"/>
    <cellStyle name="Normal 64 4 2 2" xfId="1785" xr:uid="{00000000-0005-0000-0000-000086060000}"/>
    <cellStyle name="Normal 64 4 3" xfId="1784" xr:uid="{00000000-0005-0000-0000-000087060000}"/>
    <cellStyle name="Normal 64 5" xfId="367" xr:uid="{00000000-0005-0000-0000-000088060000}"/>
    <cellStyle name="Normal 64 5 2" xfId="992" xr:uid="{00000000-0005-0000-0000-000089060000}"/>
    <cellStyle name="Normal 64 5 2 2" xfId="1787" xr:uid="{00000000-0005-0000-0000-00008A060000}"/>
    <cellStyle name="Normal 64 5 3" xfId="1786" xr:uid="{00000000-0005-0000-0000-00008B060000}"/>
    <cellStyle name="Normal 64 6" xfId="841" xr:uid="{00000000-0005-0000-0000-00008C060000}"/>
    <cellStyle name="Normal 64 6 2" xfId="1788" xr:uid="{00000000-0005-0000-0000-00008D060000}"/>
    <cellStyle name="Normal 64 7" xfId="1306" xr:uid="{00000000-0005-0000-0000-00008E060000}"/>
    <cellStyle name="Normal 64 8" xfId="252" xr:uid="{00000000-0005-0000-0000-00008F060000}"/>
    <cellStyle name="Normal 64 9" xfId="2147" xr:uid="{00000000-0005-0000-0000-000090060000}"/>
    <cellStyle name="Normal 65" xfId="254" xr:uid="{00000000-0005-0000-0000-000091060000}"/>
    <cellStyle name="Normal 65 2" xfId="641" xr:uid="{00000000-0005-0000-0000-000092060000}"/>
    <cellStyle name="Normal 65 2 2" xfId="782" xr:uid="{00000000-0005-0000-0000-000093060000}"/>
    <cellStyle name="Normal 65 2 2 2" xfId="1247" xr:uid="{00000000-0005-0000-0000-000094060000}"/>
    <cellStyle name="Normal 65 2 2 2 2" xfId="1791" xr:uid="{00000000-0005-0000-0000-000095060000}"/>
    <cellStyle name="Normal 65 2 2 3" xfId="1790" xr:uid="{00000000-0005-0000-0000-000096060000}"/>
    <cellStyle name="Normal 65 2 3" xfId="935" xr:uid="{00000000-0005-0000-0000-000097060000}"/>
    <cellStyle name="Normal 65 2 3 2" xfId="1792" xr:uid="{00000000-0005-0000-0000-000098060000}"/>
    <cellStyle name="Normal 65 2 4" xfId="1789" xr:uid="{00000000-0005-0000-0000-000099060000}"/>
    <cellStyle name="Normal 65 2 5" xfId="2242" xr:uid="{00000000-0005-0000-0000-00009A060000}"/>
    <cellStyle name="Normal 65 2 6" xfId="2386" xr:uid="{00000000-0005-0000-0000-00009B060000}"/>
    <cellStyle name="Normal 65 3" xfId="994" xr:uid="{00000000-0005-0000-0000-00009C060000}"/>
    <cellStyle name="Normal 66" xfId="368" xr:uid="{00000000-0005-0000-0000-00009D060000}"/>
    <cellStyle name="Normal 66 2" xfId="593" xr:uid="{00000000-0005-0000-0000-00009E060000}"/>
    <cellStyle name="Normal 66 2 2" xfId="2244" xr:uid="{00000000-0005-0000-0000-00009F060000}"/>
    <cellStyle name="Normal 66 3" xfId="485" xr:uid="{00000000-0005-0000-0000-0000A0060000}"/>
    <cellStyle name="Normal 66 3 2" xfId="1045" xr:uid="{00000000-0005-0000-0000-0000A1060000}"/>
    <cellStyle name="Normal 66 3 2 2" xfId="1794" xr:uid="{00000000-0005-0000-0000-0000A2060000}"/>
    <cellStyle name="Normal 66 3 3" xfId="1793" xr:uid="{00000000-0005-0000-0000-0000A3060000}"/>
    <cellStyle name="Normal 66 4" xfId="692" xr:uid="{00000000-0005-0000-0000-0000A4060000}"/>
    <cellStyle name="Normal 66 4 2" xfId="1158" xr:uid="{00000000-0005-0000-0000-0000A5060000}"/>
    <cellStyle name="Normal 66 4 2 2" xfId="1796" xr:uid="{00000000-0005-0000-0000-0000A6060000}"/>
    <cellStyle name="Normal 66 4 3" xfId="1795" xr:uid="{00000000-0005-0000-0000-0000A7060000}"/>
    <cellStyle name="Normal 66 5" xfId="843" xr:uid="{00000000-0005-0000-0000-0000A8060000}"/>
    <cellStyle name="Normal 66 5 2" xfId="1797" xr:uid="{00000000-0005-0000-0000-0000A9060000}"/>
    <cellStyle name="Normal 66 6" xfId="2149" xr:uid="{00000000-0005-0000-0000-0000AA060000}"/>
    <cellStyle name="Normal 66 7" xfId="2297" xr:uid="{00000000-0005-0000-0000-0000AB060000}"/>
    <cellStyle name="Normal 67" xfId="486" xr:uid="{00000000-0005-0000-0000-0000AC060000}"/>
    <cellStyle name="Normal 67 2" xfId="693" xr:uid="{00000000-0005-0000-0000-0000AD060000}"/>
    <cellStyle name="Normal 67 2 2" xfId="1159" xr:uid="{00000000-0005-0000-0000-0000AE060000}"/>
    <cellStyle name="Normal 67 2 2 2" xfId="1800" xr:uid="{00000000-0005-0000-0000-0000AF060000}"/>
    <cellStyle name="Normal 67 2 3" xfId="1799" xr:uid="{00000000-0005-0000-0000-0000B0060000}"/>
    <cellStyle name="Normal 67 3" xfId="844" xr:uid="{00000000-0005-0000-0000-0000B1060000}"/>
    <cellStyle name="Normal 67 3 2" xfId="1801" xr:uid="{00000000-0005-0000-0000-0000B2060000}"/>
    <cellStyle name="Normal 67 4" xfId="1798" xr:uid="{00000000-0005-0000-0000-0000B3060000}"/>
    <cellStyle name="Normal 67 5" xfId="2150" xr:uid="{00000000-0005-0000-0000-0000B4060000}"/>
    <cellStyle name="Normal 67 6" xfId="2246" xr:uid="{00000000-0005-0000-0000-0000B5060000}"/>
    <cellStyle name="Normal 67 7" xfId="2298" xr:uid="{00000000-0005-0000-0000-0000B6060000}"/>
    <cellStyle name="Normal 68" xfId="608" xr:uid="{00000000-0005-0000-0000-0000B7060000}"/>
    <cellStyle name="Normal 68 2" xfId="2134" xr:uid="{00000000-0005-0000-0000-0000B8060000}"/>
    <cellStyle name="Normal 69" xfId="375" xr:uid="{00000000-0005-0000-0000-0000B9060000}"/>
    <cellStyle name="Normal 69 2" xfId="2162" xr:uid="{00000000-0005-0000-0000-0000BA060000}"/>
    <cellStyle name="Normal 7" xfId="25" xr:uid="{00000000-0005-0000-0000-0000BB060000}"/>
    <cellStyle name="Normal 7 2" xfId="39" xr:uid="{00000000-0005-0000-0000-0000BC060000}"/>
    <cellStyle name="Normal 7 2 2" xfId="568" xr:uid="{00000000-0005-0000-0000-0000BD060000}"/>
    <cellStyle name="Normal 7 2 2 2" xfId="1097" xr:uid="{00000000-0005-0000-0000-0000BE060000}"/>
    <cellStyle name="Normal 7 2 3" xfId="460" xr:uid="{00000000-0005-0000-0000-0000BF060000}"/>
    <cellStyle name="Normal 7 2 4" xfId="344" xr:uid="{00000000-0005-0000-0000-0000C0060000}"/>
    <cellStyle name="Normal 7 3" xfId="567" xr:uid="{00000000-0005-0000-0000-0000C1060000}"/>
    <cellStyle name="Normal 7 3 2" xfId="1096" xr:uid="{00000000-0005-0000-0000-0000C2060000}"/>
    <cellStyle name="Normal 7 4" xfId="378" xr:uid="{00000000-0005-0000-0000-0000C3060000}"/>
    <cellStyle name="Normal 7 5" xfId="262" xr:uid="{00000000-0005-0000-0000-0000C4060000}"/>
    <cellStyle name="Normal 70" xfId="479" xr:uid="{00000000-0005-0000-0000-0000C5060000}"/>
    <cellStyle name="Normal 71" xfId="642" xr:uid="{00000000-0005-0000-0000-0000C6060000}"/>
    <cellStyle name="Normal 72" xfId="643" xr:uid="{00000000-0005-0000-0000-0000C7060000}"/>
    <cellStyle name="Normal 73" xfId="376" xr:uid="{00000000-0005-0000-0000-0000C8060000}"/>
    <cellStyle name="Normal 74" xfId="645" xr:uid="{00000000-0005-0000-0000-0000C9060000}"/>
    <cellStyle name="Normal 75" xfId="644" xr:uid="{00000000-0005-0000-0000-0000CA060000}"/>
    <cellStyle name="Normal 76" xfId="646" xr:uid="{00000000-0005-0000-0000-0000CB060000}"/>
    <cellStyle name="Normal 77" xfId="726" xr:uid="{00000000-0005-0000-0000-0000CC060000}"/>
    <cellStyle name="Normal 78" xfId="783" xr:uid="{00000000-0005-0000-0000-0000CD060000}"/>
    <cellStyle name="Normal 79" xfId="784" xr:uid="{00000000-0005-0000-0000-0000CE060000}"/>
    <cellStyle name="Normal 8" xfId="40" xr:uid="{00000000-0005-0000-0000-0000CF060000}"/>
    <cellStyle name="Normal 8 2" xfId="57" xr:uid="{00000000-0005-0000-0000-0000D0060000}"/>
    <cellStyle name="Normal 8 2 2" xfId="570" xr:uid="{00000000-0005-0000-0000-0000D1060000}"/>
    <cellStyle name="Normal 8 2 2 2" xfId="1099" xr:uid="{00000000-0005-0000-0000-0000D2060000}"/>
    <cellStyle name="Normal 8 2 3" xfId="462" xr:uid="{00000000-0005-0000-0000-0000D3060000}"/>
    <cellStyle name="Normal 8 2 4" xfId="346" xr:uid="{00000000-0005-0000-0000-0000D4060000}"/>
    <cellStyle name="Normal 8 3" xfId="569" xr:uid="{00000000-0005-0000-0000-0000D5060000}"/>
    <cellStyle name="Normal 8 3 2" xfId="1098" xr:uid="{00000000-0005-0000-0000-0000D6060000}"/>
    <cellStyle name="Normal 8 4" xfId="461" xr:uid="{00000000-0005-0000-0000-0000D7060000}"/>
    <cellStyle name="Normal 8 5" xfId="345" xr:uid="{00000000-0005-0000-0000-0000D8060000}"/>
    <cellStyle name="Normal 80" xfId="260" xr:uid="{00000000-0005-0000-0000-0000D9060000}"/>
    <cellStyle name="Normal 81" xfId="363" xr:uid="{00000000-0005-0000-0000-0000DA060000}"/>
    <cellStyle name="Normal 82" xfId="791" xr:uid="{00000000-0005-0000-0000-0000DB060000}"/>
    <cellStyle name="Normal 83" xfId="792" xr:uid="{00000000-0005-0000-0000-0000DC060000}"/>
    <cellStyle name="Normal 84" xfId="790" xr:uid="{00000000-0005-0000-0000-0000DD060000}"/>
    <cellStyle name="Normal 85" xfId="789" xr:uid="{00000000-0005-0000-0000-0000DE060000}"/>
    <cellStyle name="Normal 86" xfId="788" xr:uid="{00000000-0005-0000-0000-0000DF060000}"/>
    <cellStyle name="Normal 87" xfId="793" xr:uid="{00000000-0005-0000-0000-0000E0060000}"/>
    <cellStyle name="Normal 88" xfId="1255" xr:uid="{00000000-0005-0000-0000-0000E1060000}"/>
    <cellStyle name="Normal 89" xfId="1256" xr:uid="{00000000-0005-0000-0000-0000E2060000}"/>
    <cellStyle name="Normal 9" xfId="47" xr:uid="{00000000-0005-0000-0000-0000E3060000}"/>
    <cellStyle name="Normal 9 2" xfId="571" xr:uid="{00000000-0005-0000-0000-0000E4060000}"/>
    <cellStyle name="Normal 9 2 2" xfId="1100" xr:uid="{00000000-0005-0000-0000-0000E5060000}"/>
    <cellStyle name="Normal 9 3" xfId="379" xr:uid="{00000000-0005-0000-0000-0000E6060000}"/>
    <cellStyle name="Normal 9 4" xfId="263" xr:uid="{00000000-0005-0000-0000-0000E7060000}"/>
    <cellStyle name="Normal 90" xfId="1254" xr:uid="{00000000-0005-0000-0000-0000E8060000}"/>
    <cellStyle name="Normal 91" xfId="972" xr:uid="{00000000-0005-0000-0000-0000E9060000}"/>
    <cellStyle name="Normal 92" xfId="1253" xr:uid="{00000000-0005-0000-0000-0000EA060000}"/>
    <cellStyle name="Normal 93" xfId="1251" xr:uid="{00000000-0005-0000-0000-0000EB060000}"/>
    <cellStyle name="Normal 94" xfId="948" xr:uid="{00000000-0005-0000-0000-0000EC060000}"/>
    <cellStyle name="Normal 95" xfId="1260" xr:uid="{00000000-0005-0000-0000-0000ED060000}"/>
    <cellStyle name="Normal 96" xfId="1252" xr:uid="{00000000-0005-0000-0000-0000EE060000}"/>
    <cellStyle name="Normal 97" xfId="1258" xr:uid="{00000000-0005-0000-0000-0000EF060000}"/>
    <cellStyle name="Normal 98" xfId="1257" xr:uid="{00000000-0005-0000-0000-0000F0060000}"/>
    <cellStyle name="Normal 99" xfId="1261" xr:uid="{00000000-0005-0000-0000-0000F1060000}"/>
    <cellStyle name="Normal_Pesquisa no referencial 10 de maio de 2013" xfId="2388" xr:uid="{00000000-0005-0000-0000-0000F2060000}"/>
    <cellStyle name="Normal1" xfId="83" xr:uid="{00000000-0005-0000-0000-0000F3060000}"/>
    <cellStyle name="Normal2" xfId="84" xr:uid="{00000000-0005-0000-0000-0000F4060000}"/>
    <cellStyle name="Normal3" xfId="85" xr:uid="{00000000-0005-0000-0000-0000F5060000}"/>
    <cellStyle name="Nota 2" xfId="2090" xr:uid="{00000000-0005-0000-0000-0000F6060000}"/>
    <cellStyle name="Percent [2]" xfId="86" xr:uid="{00000000-0005-0000-0000-0000F7060000}"/>
    <cellStyle name="Percent [2] 2" xfId="572" xr:uid="{00000000-0005-0000-0000-0000F8060000}"/>
    <cellStyle name="Percent [2] 2 2" xfId="1101" xr:uid="{00000000-0005-0000-0000-0000F9060000}"/>
    <cellStyle name="Percent [2] 3" xfId="463" xr:uid="{00000000-0005-0000-0000-0000FA060000}"/>
    <cellStyle name="Percent [2] 4" xfId="347" xr:uid="{00000000-0005-0000-0000-0000FB060000}"/>
    <cellStyle name="Percent_Sheet1" xfId="87" xr:uid="{00000000-0005-0000-0000-0000FC060000}"/>
    <cellStyle name="Percentual" xfId="88" xr:uid="{00000000-0005-0000-0000-0000FD060000}"/>
    <cellStyle name="Ponto" xfId="89" xr:uid="{00000000-0005-0000-0000-0000FE060000}"/>
    <cellStyle name="Porcentagem" xfId="48" builtinId="5"/>
    <cellStyle name="Porcentagem 2" xfId="11" xr:uid="{00000000-0005-0000-0000-000000070000}"/>
    <cellStyle name="Porcentagem 2 2" xfId="249" xr:uid="{00000000-0005-0000-0000-000001070000}"/>
    <cellStyle name="Porcentagem 2 2 2" xfId="989" xr:uid="{00000000-0005-0000-0000-000002070000}"/>
    <cellStyle name="Porcentagem 2 3" xfId="938" xr:uid="{00000000-0005-0000-0000-000003070000}"/>
    <cellStyle name="Porcentagem 3" xfId="33" xr:uid="{00000000-0005-0000-0000-000004070000}"/>
    <cellStyle name="Porcentagem 3 2" xfId="43" xr:uid="{00000000-0005-0000-0000-000005070000}"/>
    <cellStyle name="Porcentagem 3 3" xfId="573" xr:uid="{00000000-0005-0000-0000-000006070000}"/>
    <cellStyle name="Porcentagem 4" xfId="29" xr:uid="{00000000-0005-0000-0000-000007070000}"/>
    <cellStyle name="Porcentagem 4 2" xfId="34" xr:uid="{00000000-0005-0000-0000-000008070000}"/>
    <cellStyle name="Porcentagem 4 2 2" xfId="177" xr:uid="{00000000-0005-0000-0000-000009070000}"/>
    <cellStyle name="Porcentagem 4 2 2 2" xfId="987" xr:uid="{00000000-0005-0000-0000-00000A070000}"/>
    <cellStyle name="Porcentagem 4 2 3" xfId="854" xr:uid="{00000000-0005-0000-0000-00000B070000}"/>
    <cellStyle name="Porcentagem 5" xfId="62" xr:uid="{00000000-0005-0000-0000-00000C070000}"/>
    <cellStyle name="Porcentagem 6" xfId="110" xr:uid="{00000000-0005-0000-0000-00000D070000}"/>
    <cellStyle name="Porcentagem 6 10" xfId="236" xr:uid="{00000000-0005-0000-0000-00000E070000}"/>
    <cellStyle name="Porcentagem 6 11" xfId="2132" xr:uid="{00000000-0005-0000-0000-00000F070000}"/>
    <cellStyle name="Porcentagem 6 12" xfId="2282" xr:uid="{00000000-0005-0000-0000-000010070000}"/>
    <cellStyle name="Porcentagem 6 2" xfId="147" xr:uid="{00000000-0005-0000-0000-000011070000}"/>
    <cellStyle name="Porcentagem 6 2 10" xfId="2133" xr:uid="{00000000-0005-0000-0000-000012070000}"/>
    <cellStyle name="Porcentagem 6 2 11" xfId="2283" xr:uid="{00000000-0005-0000-0000-000013070000}"/>
    <cellStyle name="Porcentagem 6 2 2" xfId="575" xr:uid="{00000000-0005-0000-0000-000014070000}"/>
    <cellStyle name="Porcentagem 6 2 2 2" xfId="725" xr:uid="{00000000-0005-0000-0000-000015070000}"/>
    <cellStyle name="Porcentagem 6 2 2 2 2" xfId="1191" xr:uid="{00000000-0005-0000-0000-000016070000}"/>
    <cellStyle name="Porcentagem 6 2 2 2 2 2" xfId="1804" xr:uid="{00000000-0005-0000-0000-000017070000}"/>
    <cellStyle name="Porcentagem 6 2 2 2 3" xfId="1803" xr:uid="{00000000-0005-0000-0000-000018070000}"/>
    <cellStyle name="Porcentagem 6 2 2 3" xfId="878" xr:uid="{00000000-0005-0000-0000-000019070000}"/>
    <cellStyle name="Porcentagem 6 2 2 3 2" xfId="1805" xr:uid="{00000000-0005-0000-0000-00001A070000}"/>
    <cellStyle name="Porcentagem 6 2 2 4" xfId="1802" xr:uid="{00000000-0005-0000-0000-00001B070000}"/>
    <cellStyle name="Porcentagem 6 2 2 5" xfId="2186" xr:uid="{00000000-0005-0000-0000-00001C070000}"/>
    <cellStyle name="Porcentagem 6 2 2 6" xfId="2330" xr:uid="{00000000-0005-0000-0000-00001D070000}"/>
    <cellStyle name="Porcentagem 6 2 3" xfId="627" xr:uid="{00000000-0005-0000-0000-00001E070000}"/>
    <cellStyle name="Porcentagem 6 2 3 2" xfId="768" xr:uid="{00000000-0005-0000-0000-00001F070000}"/>
    <cellStyle name="Porcentagem 6 2 3 2 2" xfId="1233" xr:uid="{00000000-0005-0000-0000-000020070000}"/>
    <cellStyle name="Porcentagem 6 2 3 2 2 2" xfId="1808" xr:uid="{00000000-0005-0000-0000-000021070000}"/>
    <cellStyle name="Porcentagem 6 2 3 2 3" xfId="1807" xr:uid="{00000000-0005-0000-0000-000022070000}"/>
    <cellStyle name="Porcentagem 6 2 3 3" xfId="921" xr:uid="{00000000-0005-0000-0000-000023070000}"/>
    <cellStyle name="Porcentagem 6 2 3 3 2" xfId="1809" xr:uid="{00000000-0005-0000-0000-000024070000}"/>
    <cellStyle name="Porcentagem 6 2 3 4" xfId="1806" xr:uid="{00000000-0005-0000-0000-000025070000}"/>
    <cellStyle name="Porcentagem 6 2 3 5" xfId="2228" xr:uid="{00000000-0005-0000-0000-000026070000}"/>
    <cellStyle name="Porcentagem 6 2 3 6" xfId="2372" xr:uid="{00000000-0005-0000-0000-000027070000}"/>
    <cellStyle name="Porcentagem 6 2 4" xfId="465" xr:uid="{00000000-0005-0000-0000-000028070000}"/>
    <cellStyle name="Porcentagem 6 2 4 2" xfId="1031" xr:uid="{00000000-0005-0000-0000-000029070000}"/>
    <cellStyle name="Porcentagem 6 2 4 2 2" xfId="1811" xr:uid="{00000000-0005-0000-0000-00002A070000}"/>
    <cellStyle name="Porcentagem 6 2 4 3" xfId="1810" xr:uid="{00000000-0005-0000-0000-00002B070000}"/>
    <cellStyle name="Porcentagem 6 2 5" xfId="678" xr:uid="{00000000-0005-0000-0000-00002C070000}"/>
    <cellStyle name="Porcentagem 6 2 5 2" xfId="1144" xr:uid="{00000000-0005-0000-0000-00002D070000}"/>
    <cellStyle name="Porcentagem 6 2 5 2 2" xfId="1813" xr:uid="{00000000-0005-0000-0000-00002E070000}"/>
    <cellStyle name="Porcentagem 6 2 5 3" xfId="1812" xr:uid="{00000000-0005-0000-0000-00002F070000}"/>
    <cellStyle name="Porcentagem 6 2 6" xfId="349" xr:uid="{00000000-0005-0000-0000-000030070000}"/>
    <cellStyle name="Porcentagem 6 2 6 2" xfId="974" xr:uid="{00000000-0005-0000-0000-000031070000}"/>
    <cellStyle name="Porcentagem 6 2 6 2 2" xfId="1815" xr:uid="{00000000-0005-0000-0000-000032070000}"/>
    <cellStyle name="Porcentagem 6 2 6 3" xfId="1814" xr:uid="{00000000-0005-0000-0000-000033070000}"/>
    <cellStyle name="Porcentagem 6 2 7" xfId="827" xr:uid="{00000000-0005-0000-0000-000034070000}"/>
    <cellStyle name="Porcentagem 6 2 7 2" xfId="1816" xr:uid="{00000000-0005-0000-0000-000035070000}"/>
    <cellStyle name="Porcentagem 6 2 8" xfId="1294" xr:uid="{00000000-0005-0000-0000-000036070000}"/>
    <cellStyle name="Porcentagem 6 2 9" xfId="237" xr:uid="{00000000-0005-0000-0000-000037070000}"/>
    <cellStyle name="Porcentagem 6 3" xfId="574" xr:uid="{00000000-0005-0000-0000-000038070000}"/>
    <cellStyle name="Porcentagem 6 3 2" xfId="724" xr:uid="{00000000-0005-0000-0000-000039070000}"/>
    <cellStyle name="Porcentagem 6 3 2 2" xfId="1190" xr:uid="{00000000-0005-0000-0000-00003A070000}"/>
    <cellStyle name="Porcentagem 6 3 2 2 2" xfId="1819" xr:uid="{00000000-0005-0000-0000-00003B070000}"/>
    <cellStyle name="Porcentagem 6 3 2 3" xfId="1818" xr:uid="{00000000-0005-0000-0000-00003C070000}"/>
    <cellStyle name="Porcentagem 6 3 3" xfId="877" xr:uid="{00000000-0005-0000-0000-00003D070000}"/>
    <cellStyle name="Porcentagem 6 3 3 2" xfId="1820" xr:uid="{00000000-0005-0000-0000-00003E070000}"/>
    <cellStyle name="Porcentagem 6 3 4" xfId="1817" xr:uid="{00000000-0005-0000-0000-00003F070000}"/>
    <cellStyle name="Porcentagem 6 3 5" xfId="2185" xr:uid="{00000000-0005-0000-0000-000040070000}"/>
    <cellStyle name="Porcentagem 6 3 6" xfId="2329" xr:uid="{00000000-0005-0000-0000-000041070000}"/>
    <cellStyle name="Porcentagem 6 4" xfId="626" xr:uid="{00000000-0005-0000-0000-000042070000}"/>
    <cellStyle name="Porcentagem 6 4 2" xfId="767" xr:uid="{00000000-0005-0000-0000-000043070000}"/>
    <cellStyle name="Porcentagem 6 4 2 2" xfId="1232" xr:uid="{00000000-0005-0000-0000-000044070000}"/>
    <cellStyle name="Porcentagem 6 4 2 2 2" xfId="1823" xr:uid="{00000000-0005-0000-0000-000045070000}"/>
    <cellStyle name="Porcentagem 6 4 2 3" xfId="1822" xr:uid="{00000000-0005-0000-0000-000046070000}"/>
    <cellStyle name="Porcentagem 6 4 3" xfId="920" xr:uid="{00000000-0005-0000-0000-000047070000}"/>
    <cellStyle name="Porcentagem 6 4 3 2" xfId="1824" xr:uid="{00000000-0005-0000-0000-000048070000}"/>
    <cellStyle name="Porcentagem 6 4 4" xfId="1821" xr:uid="{00000000-0005-0000-0000-000049070000}"/>
    <cellStyle name="Porcentagem 6 4 5" xfId="2227" xr:uid="{00000000-0005-0000-0000-00004A070000}"/>
    <cellStyle name="Porcentagem 6 4 6" xfId="2371" xr:uid="{00000000-0005-0000-0000-00004B070000}"/>
    <cellStyle name="Porcentagem 6 5" xfId="464" xr:uid="{00000000-0005-0000-0000-00004C070000}"/>
    <cellStyle name="Porcentagem 6 5 2" xfId="1030" xr:uid="{00000000-0005-0000-0000-00004D070000}"/>
    <cellStyle name="Porcentagem 6 5 2 2" xfId="1826" xr:uid="{00000000-0005-0000-0000-00004E070000}"/>
    <cellStyle name="Porcentagem 6 5 3" xfId="1825" xr:uid="{00000000-0005-0000-0000-00004F070000}"/>
    <cellStyle name="Porcentagem 6 6" xfId="677" xr:uid="{00000000-0005-0000-0000-000050070000}"/>
    <cellStyle name="Porcentagem 6 6 2" xfId="1143" xr:uid="{00000000-0005-0000-0000-000051070000}"/>
    <cellStyle name="Porcentagem 6 6 2 2" xfId="1828" xr:uid="{00000000-0005-0000-0000-000052070000}"/>
    <cellStyle name="Porcentagem 6 6 3" xfId="1827" xr:uid="{00000000-0005-0000-0000-000053070000}"/>
    <cellStyle name="Porcentagem 6 7" xfId="348" xr:uid="{00000000-0005-0000-0000-000054070000}"/>
    <cellStyle name="Porcentagem 6 7 2" xfId="973" xr:uid="{00000000-0005-0000-0000-000055070000}"/>
    <cellStyle name="Porcentagem 6 7 2 2" xfId="1830" xr:uid="{00000000-0005-0000-0000-000056070000}"/>
    <cellStyle name="Porcentagem 6 7 3" xfId="1829" xr:uid="{00000000-0005-0000-0000-000057070000}"/>
    <cellStyle name="Porcentagem 6 8" xfId="826" xr:uid="{00000000-0005-0000-0000-000058070000}"/>
    <cellStyle name="Porcentagem 6 8 2" xfId="1831" xr:uid="{00000000-0005-0000-0000-000059070000}"/>
    <cellStyle name="Porcentagem 6 9" xfId="1293" xr:uid="{00000000-0005-0000-0000-00005A070000}"/>
    <cellStyle name="Porcentagem 7" xfId="255" xr:uid="{00000000-0005-0000-0000-00005B070000}"/>
    <cellStyle name="Porcentagem 7 2" xfId="995" xr:uid="{00000000-0005-0000-0000-00005C070000}"/>
    <cellStyle name="Porcentagem 8" xfId="2243" xr:uid="{00000000-0005-0000-0000-00005D070000}"/>
    <cellStyle name="Result" xfId="12" xr:uid="{00000000-0005-0000-0000-00005E070000}"/>
    <cellStyle name="Result2" xfId="13" xr:uid="{00000000-0005-0000-0000-00005F070000}"/>
    <cellStyle name="Saída 2" xfId="2091" xr:uid="{00000000-0005-0000-0000-000060070000}"/>
    <cellStyle name="Sep. milhar [0]" xfId="90" xr:uid="{00000000-0005-0000-0000-000061070000}"/>
    <cellStyle name="Separador de m" xfId="91" xr:uid="{00000000-0005-0000-0000-000062070000}"/>
    <cellStyle name="Separador de milhares 2" xfId="15" xr:uid="{00000000-0005-0000-0000-000063070000}"/>
    <cellStyle name="Separador de milhares 2 2" xfId="21" xr:uid="{00000000-0005-0000-0000-000064070000}"/>
    <cellStyle name="Separador de milhares 2 2 2" xfId="577" xr:uid="{00000000-0005-0000-0000-000065070000}"/>
    <cellStyle name="Separador de milhares 2 2 2 2" xfId="1103" xr:uid="{00000000-0005-0000-0000-000066070000}"/>
    <cellStyle name="Separador de milhares 2 2 3" xfId="466" xr:uid="{00000000-0005-0000-0000-000067070000}"/>
    <cellStyle name="Separador de milhares 2 2 4" xfId="350" xr:uid="{00000000-0005-0000-0000-000068070000}"/>
    <cellStyle name="Separador de milhares 2 3" xfId="576" xr:uid="{00000000-0005-0000-0000-000069070000}"/>
    <cellStyle name="Separador de milhares 2 3 2" xfId="1102" xr:uid="{00000000-0005-0000-0000-00006A070000}"/>
    <cellStyle name="Separador de milhares 2 4" xfId="380" xr:uid="{00000000-0005-0000-0000-00006B070000}"/>
    <cellStyle name="Separador de milhares 2 5" xfId="264" xr:uid="{00000000-0005-0000-0000-00006C070000}"/>
    <cellStyle name="Separador de milhares 3" xfId="22" xr:uid="{00000000-0005-0000-0000-00006D070000}"/>
    <cellStyle name="Separador de milhares 4" xfId="16" xr:uid="{00000000-0005-0000-0000-00006E070000}"/>
    <cellStyle name="Sepavador de milhares [0]_Pasta2" xfId="92" xr:uid="{00000000-0005-0000-0000-00006F070000}"/>
    <cellStyle name="Standard_RP100_01 (metr.)" xfId="93" xr:uid="{00000000-0005-0000-0000-000070070000}"/>
    <cellStyle name="Texto de Aviso 2" xfId="2092" xr:uid="{00000000-0005-0000-0000-000071070000}"/>
    <cellStyle name="Texto Explicativo 2" xfId="2093" xr:uid="{00000000-0005-0000-0000-000072070000}"/>
    <cellStyle name="Título 1 2" xfId="2094" xr:uid="{00000000-0005-0000-0000-000073070000}"/>
    <cellStyle name="Título 2 2" xfId="2095" xr:uid="{00000000-0005-0000-0000-000074070000}"/>
    <cellStyle name="Título 3 2" xfId="2096" xr:uid="{00000000-0005-0000-0000-000075070000}"/>
    <cellStyle name="Título 4 2" xfId="2097" xr:uid="{00000000-0005-0000-0000-000076070000}"/>
    <cellStyle name="Titulo1" xfId="94" xr:uid="{00000000-0005-0000-0000-000077070000}"/>
    <cellStyle name="Titulo2" xfId="95" xr:uid="{00000000-0005-0000-0000-000078070000}"/>
    <cellStyle name="Vírgula" xfId="14" builtinId="3"/>
    <cellStyle name="Vírgula 10" xfId="97" xr:uid="{00000000-0005-0000-0000-00007A070000}"/>
    <cellStyle name="Vírgula 10 10" xfId="239" xr:uid="{00000000-0005-0000-0000-00007B070000}"/>
    <cellStyle name="Vírgula 10 11" xfId="2135" xr:uid="{00000000-0005-0000-0000-00007C070000}"/>
    <cellStyle name="Vírgula 10 12" xfId="2284" xr:uid="{00000000-0005-0000-0000-00007D070000}"/>
    <cellStyle name="Vírgula 10 2" xfId="146" xr:uid="{00000000-0005-0000-0000-00007E070000}"/>
    <cellStyle name="Vírgula 10 2 10" xfId="2136" xr:uid="{00000000-0005-0000-0000-00007F070000}"/>
    <cellStyle name="Vírgula 10 2 11" xfId="2285" xr:uid="{00000000-0005-0000-0000-000080070000}"/>
    <cellStyle name="Vírgula 10 2 2" xfId="579" xr:uid="{00000000-0005-0000-0000-000081070000}"/>
    <cellStyle name="Vírgula 10 2 2 2" xfId="728" xr:uid="{00000000-0005-0000-0000-000082070000}"/>
    <cellStyle name="Vírgula 10 2 2 2 2" xfId="1193" xr:uid="{00000000-0005-0000-0000-000083070000}"/>
    <cellStyle name="Vírgula 10 2 2 2 2 2" xfId="1834" xr:uid="{00000000-0005-0000-0000-000084070000}"/>
    <cellStyle name="Vírgula 10 2 2 2 3" xfId="1833" xr:uid="{00000000-0005-0000-0000-000085070000}"/>
    <cellStyle name="Vírgula 10 2 2 3" xfId="880" xr:uid="{00000000-0005-0000-0000-000086070000}"/>
    <cellStyle name="Vírgula 10 2 2 3 2" xfId="1835" xr:uid="{00000000-0005-0000-0000-000087070000}"/>
    <cellStyle name="Vírgula 10 2 2 4" xfId="1832" xr:uid="{00000000-0005-0000-0000-000088070000}"/>
    <cellStyle name="Vírgula 10 2 2 5" xfId="2188" xr:uid="{00000000-0005-0000-0000-000089070000}"/>
    <cellStyle name="Vírgula 10 2 2 6" xfId="2332" xr:uid="{00000000-0005-0000-0000-00008A070000}"/>
    <cellStyle name="Vírgula 10 2 3" xfId="629" xr:uid="{00000000-0005-0000-0000-00008B070000}"/>
    <cellStyle name="Vírgula 10 2 3 2" xfId="770" xr:uid="{00000000-0005-0000-0000-00008C070000}"/>
    <cellStyle name="Vírgula 10 2 3 2 2" xfId="1235" xr:uid="{00000000-0005-0000-0000-00008D070000}"/>
    <cellStyle name="Vírgula 10 2 3 2 2 2" xfId="1838" xr:uid="{00000000-0005-0000-0000-00008E070000}"/>
    <cellStyle name="Vírgula 10 2 3 2 3" xfId="1837" xr:uid="{00000000-0005-0000-0000-00008F070000}"/>
    <cellStyle name="Vírgula 10 2 3 3" xfId="923" xr:uid="{00000000-0005-0000-0000-000090070000}"/>
    <cellStyle name="Vírgula 10 2 3 3 2" xfId="1839" xr:uid="{00000000-0005-0000-0000-000091070000}"/>
    <cellStyle name="Vírgula 10 2 3 4" xfId="1836" xr:uid="{00000000-0005-0000-0000-000092070000}"/>
    <cellStyle name="Vírgula 10 2 3 5" xfId="2230" xr:uid="{00000000-0005-0000-0000-000093070000}"/>
    <cellStyle name="Vírgula 10 2 3 6" xfId="2374" xr:uid="{00000000-0005-0000-0000-000094070000}"/>
    <cellStyle name="Vírgula 10 2 4" xfId="468" xr:uid="{00000000-0005-0000-0000-000095070000}"/>
    <cellStyle name="Vírgula 10 2 4 2" xfId="1033" xr:uid="{00000000-0005-0000-0000-000096070000}"/>
    <cellStyle name="Vírgula 10 2 4 2 2" xfId="1841" xr:uid="{00000000-0005-0000-0000-000097070000}"/>
    <cellStyle name="Vírgula 10 2 4 3" xfId="1840" xr:uid="{00000000-0005-0000-0000-000098070000}"/>
    <cellStyle name="Vírgula 10 2 5" xfId="680" xr:uid="{00000000-0005-0000-0000-000099070000}"/>
    <cellStyle name="Vírgula 10 2 5 2" xfId="1146" xr:uid="{00000000-0005-0000-0000-00009A070000}"/>
    <cellStyle name="Vírgula 10 2 5 2 2" xfId="1843" xr:uid="{00000000-0005-0000-0000-00009B070000}"/>
    <cellStyle name="Vírgula 10 2 5 3" xfId="1842" xr:uid="{00000000-0005-0000-0000-00009C070000}"/>
    <cellStyle name="Vírgula 10 2 6" xfId="352" xr:uid="{00000000-0005-0000-0000-00009D070000}"/>
    <cellStyle name="Vírgula 10 2 6 2" xfId="976" xr:uid="{00000000-0005-0000-0000-00009E070000}"/>
    <cellStyle name="Vírgula 10 2 6 2 2" xfId="1845" xr:uid="{00000000-0005-0000-0000-00009F070000}"/>
    <cellStyle name="Vírgula 10 2 6 3" xfId="1844" xr:uid="{00000000-0005-0000-0000-0000A0070000}"/>
    <cellStyle name="Vírgula 10 2 7" xfId="830" xr:uid="{00000000-0005-0000-0000-0000A1070000}"/>
    <cellStyle name="Vírgula 10 2 7 2" xfId="1846" xr:uid="{00000000-0005-0000-0000-0000A2070000}"/>
    <cellStyle name="Vírgula 10 2 8" xfId="1296" xr:uid="{00000000-0005-0000-0000-0000A3070000}"/>
    <cellStyle name="Vírgula 10 2 9" xfId="240" xr:uid="{00000000-0005-0000-0000-0000A4070000}"/>
    <cellStyle name="Vírgula 10 3" xfId="578" xr:uid="{00000000-0005-0000-0000-0000A5070000}"/>
    <cellStyle name="Vírgula 10 3 2" xfId="727" xr:uid="{00000000-0005-0000-0000-0000A6070000}"/>
    <cellStyle name="Vírgula 10 3 2 2" xfId="1192" xr:uid="{00000000-0005-0000-0000-0000A7070000}"/>
    <cellStyle name="Vírgula 10 3 2 2 2" xfId="1849" xr:uid="{00000000-0005-0000-0000-0000A8070000}"/>
    <cellStyle name="Vírgula 10 3 2 3" xfId="1848" xr:uid="{00000000-0005-0000-0000-0000A9070000}"/>
    <cellStyle name="Vírgula 10 3 3" xfId="879" xr:uid="{00000000-0005-0000-0000-0000AA070000}"/>
    <cellStyle name="Vírgula 10 3 3 2" xfId="1850" xr:uid="{00000000-0005-0000-0000-0000AB070000}"/>
    <cellStyle name="Vírgula 10 3 4" xfId="1847" xr:uid="{00000000-0005-0000-0000-0000AC070000}"/>
    <cellStyle name="Vírgula 10 3 5" xfId="2187" xr:uid="{00000000-0005-0000-0000-0000AD070000}"/>
    <cellStyle name="Vírgula 10 3 6" xfId="2331" xr:uid="{00000000-0005-0000-0000-0000AE070000}"/>
    <cellStyle name="Vírgula 10 4" xfId="628" xr:uid="{00000000-0005-0000-0000-0000AF070000}"/>
    <cellStyle name="Vírgula 10 4 2" xfId="769" xr:uid="{00000000-0005-0000-0000-0000B0070000}"/>
    <cellStyle name="Vírgula 10 4 2 2" xfId="1234" xr:uid="{00000000-0005-0000-0000-0000B1070000}"/>
    <cellStyle name="Vírgula 10 4 2 2 2" xfId="1853" xr:uid="{00000000-0005-0000-0000-0000B2070000}"/>
    <cellStyle name="Vírgula 10 4 2 3" xfId="1852" xr:uid="{00000000-0005-0000-0000-0000B3070000}"/>
    <cellStyle name="Vírgula 10 4 3" xfId="922" xr:uid="{00000000-0005-0000-0000-0000B4070000}"/>
    <cellStyle name="Vírgula 10 4 3 2" xfId="1854" xr:uid="{00000000-0005-0000-0000-0000B5070000}"/>
    <cellStyle name="Vírgula 10 4 4" xfId="1851" xr:uid="{00000000-0005-0000-0000-0000B6070000}"/>
    <cellStyle name="Vírgula 10 4 5" xfId="2229" xr:uid="{00000000-0005-0000-0000-0000B7070000}"/>
    <cellStyle name="Vírgula 10 4 6" xfId="2373" xr:uid="{00000000-0005-0000-0000-0000B8070000}"/>
    <cellStyle name="Vírgula 10 5" xfId="467" xr:uid="{00000000-0005-0000-0000-0000B9070000}"/>
    <cellStyle name="Vírgula 10 5 2" xfId="1032" xr:uid="{00000000-0005-0000-0000-0000BA070000}"/>
    <cellStyle name="Vírgula 10 5 2 2" xfId="1856" xr:uid="{00000000-0005-0000-0000-0000BB070000}"/>
    <cellStyle name="Vírgula 10 5 3" xfId="1855" xr:uid="{00000000-0005-0000-0000-0000BC070000}"/>
    <cellStyle name="Vírgula 10 6" xfId="679" xr:uid="{00000000-0005-0000-0000-0000BD070000}"/>
    <cellStyle name="Vírgula 10 6 2" xfId="1145" xr:uid="{00000000-0005-0000-0000-0000BE070000}"/>
    <cellStyle name="Vírgula 10 6 2 2" xfId="1858" xr:uid="{00000000-0005-0000-0000-0000BF070000}"/>
    <cellStyle name="Vírgula 10 6 3" xfId="1857" xr:uid="{00000000-0005-0000-0000-0000C0070000}"/>
    <cellStyle name="Vírgula 10 7" xfId="351" xr:uid="{00000000-0005-0000-0000-0000C1070000}"/>
    <cellStyle name="Vírgula 10 7 2" xfId="975" xr:uid="{00000000-0005-0000-0000-0000C2070000}"/>
    <cellStyle name="Vírgula 10 7 2 2" xfId="1860" xr:uid="{00000000-0005-0000-0000-0000C3070000}"/>
    <cellStyle name="Vírgula 10 7 3" xfId="1859" xr:uid="{00000000-0005-0000-0000-0000C4070000}"/>
    <cellStyle name="Vírgula 10 8" xfId="829" xr:uid="{00000000-0005-0000-0000-0000C5070000}"/>
    <cellStyle name="Vírgula 10 8 2" xfId="1861" xr:uid="{00000000-0005-0000-0000-0000C6070000}"/>
    <cellStyle name="Vírgula 10 9" xfId="1295" xr:uid="{00000000-0005-0000-0000-0000C7070000}"/>
    <cellStyle name="Vírgula 11" xfId="131" xr:uid="{00000000-0005-0000-0000-0000C8070000}"/>
    <cellStyle name="Vírgula 11 2" xfId="580" xr:uid="{00000000-0005-0000-0000-0000C9070000}"/>
    <cellStyle name="Vírgula 11 2 2" xfId="1104" xr:uid="{00000000-0005-0000-0000-0000CA070000}"/>
    <cellStyle name="Vírgula 11 3" xfId="469" xr:uid="{00000000-0005-0000-0000-0000CB070000}"/>
    <cellStyle name="Vírgula 11 4" xfId="353" xr:uid="{00000000-0005-0000-0000-0000CC070000}"/>
    <cellStyle name="Vírgula 12" xfId="134" xr:uid="{00000000-0005-0000-0000-0000CD070000}"/>
    <cellStyle name="Vírgula 12 10" xfId="2137" xr:uid="{00000000-0005-0000-0000-0000CE070000}"/>
    <cellStyle name="Vírgula 12 11" xfId="2286" xr:uid="{00000000-0005-0000-0000-0000CF070000}"/>
    <cellStyle name="Vírgula 12 2" xfId="581" xr:uid="{00000000-0005-0000-0000-0000D0070000}"/>
    <cellStyle name="Vírgula 12 2 2" xfId="729" xr:uid="{00000000-0005-0000-0000-0000D1070000}"/>
    <cellStyle name="Vírgula 12 2 2 2" xfId="1194" xr:uid="{00000000-0005-0000-0000-0000D2070000}"/>
    <cellStyle name="Vírgula 12 2 2 2 2" xfId="1864" xr:uid="{00000000-0005-0000-0000-0000D3070000}"/>
    <cellStyle name="Vírgula 12 2 2 3" xfId="1863" xr:uid="{00000000-0005-0000-0000-0000D4070000}"/>
    <cellStyle name="Vírgula 12 2 3" xfId="881" xr:uid="{00000000-0005-0000-0000-0000D5070000}"/>
    <cellStyle name="Vírgula 12 2 3 2" xfId="1865" xr:uid="{00000000-0005-0000-0000-0000D6070000}"/>
    <cellStyle name="Vírgula 12 2 4" xfId="1862" xr:uid="{00000000-0005-0000-0000-0000D7070000}"/>
    <cellStyle name="Vírgula 12 2 5" xfId="2189" xr:uid="{00000000-0005-0000-0000-0000D8070000}"/>
    <cellStyle name="Vírgula 12 2 6" xfId="2333" xr:uid="{00000000-0005-0000-0000-0000D9070000}"/>
    <cellStyle name="Vírgula 12 3" xfId="630" xr:uid="{00000000-0005-0000-0000-0000DA070000}"/>
    <cellStyle name="Vírgula 12 3 2" xfId="771" xr:uid="{00000000-0005-0000-0000-0000DB070000}"/>
    <cellStyle name="Vírgula 12 3 2 2" xfId="1236" xr:uid="{00000000-0005-0000-0000-0000DC070000}"/>
    <cellStyle name="Vírgula 12 3 2 2 2" xfId="1868" xr:uid="{00000000-0005-0000-0000-0000DD070000}"/>
    <cellStyle name="Vírgula 12 3 2 3" xfId="1867" xr:uid="{00000000-0005-0000-0000-0000DE070000}"/>
    <cellStyle name="Vírgula 12 3 3" xfId="924" xr:uid="{00000000-0005-0000-0000-0000DF070000}"/>
    <cellStyle name="Vírgula 12 3 3 2" xfId="1869" xr:uid="{00000000-0005-0000-0000-0000E0070000}"/>
    <cellStyle name="Vírgula 12 3 4" xfId="1866" xr:uid="{00000000-0005-0000-0000-0000E1070000}"/>
    <cellStyle name="Vírgula 12 3 5" xfId="2231" xr:uid="{00000000-0005-0000-0000-0000E2070000}"/>
    <cellStyle name="Vírgula 12 3 6" xfId="2375" xr:uid="{00000000-0005-0000-0000-0000E3070000}"/>
    <cellStyle name="Vírgula 12 4" xfId="470" xr:uid="{00000000-0005-0000-0000-0000E4070000}"/>
    <cellStyle name="Vírgula 12 4 2" xfId="1034" xr:uid="{00000000-0005-0000-0000-0000E5070000}"/>
    <cellStyle name="Vírgula 12 4 2 2" xfId="1871" xr:uid="{00000000-0005-0000-0000-0000E6070000}"/>
    <cellStyle name="Vírgula 12 4 3" xfId="1870" xr:uid="{00000000-0005-0000-0000-0000E7070000}"/>
    <cellStyle name="Vírgula 12 5" xfId="681" xr:uid="{00000000-0005-0000-0000-0000E8070000}"/>
    <cellStyle name="Vírgula 12 5 2" xfId="1147" xr:uid="{00000000-0005-0000-0000-0000E9070000}"/>
    <cellStyle name="Vírgula 12 5 2 2" xfId="1873" xr:uid="{00000000-0005-0000-0000-0000EA070000}"/>
    <cellStyle name="Vírgula 12 5 3" xfId="1872" xr:uid="{00000000-0005-0000-0000-0000EB070000}"/>
    <cellStyle name="Vírgula 12 6" xfId="354" xr:uid="{00000000-0005-0000-0000-0000EC070000}"/>
    <cellStyle name="Vírgula 12 6 2" xfId="977" xr:uid="{00000000-0005-0000-0000-0000ED070000}"/>
    <cellStyle name="Vírgula 12 6 2 2" xfId="1875" xr:uid="{00000000-0005-0000-0000-0000EE070000}"/>
    <cellStyle name="Vírgula 12 6 3" xfId="1874" xr:uid="{00000000-0005-0000-0000-0000EF070000}"/>
    <cellStyle name="Vírgula 12 7" xfId="831" xr:uid="{00000000-0005-0000-0000-0000F0070000}"/>
    <cellStyle name="Vírgula 12 7 2" xfId="1876" xr:uid="{00000000-0005-0000-0000-0000F1070000}"/>
    <cellStyle name="Vírgula 12 8" xfId="1297" xr:uid="{00000000-0005-0000-0000-0000F2070000}"/>
    <cellStyle name="Vírgula 12 9" xfId="241" xr:uid="{00000000-0005-0000-0000-0000F3070000}"/>
    <cellStyle name="Vírgula 13" xfId="256" xr:uid="{00000000-0005-0000-0000-0000F4070000}"/>
    <cellStyle name="Vírgula 13 2" xfId="996" xr:uid="{00000000-0005-0000-0000-0000F5070000}"/>
    <cellStyle name="Vírgula 14" xfId="795" xr:uid="{00000000-0005-0000-0000-0000F6070000}"/>
    <cellStyle name="Vírgula 14 2" xfId="2131" xr:uid="{00000000-0005-0000-0000-0000F7070000}"/>
    <cellStyle name="Vírgula 2" xfId="26" xr:uid="{00000000-0005-0000-0000-0000F8070000}"/>
    <cellStyle name="Vírgula 2 2" xfId="45" xr:uid="{00000000-0005-0000-0000-0000F9070000}"/>
    <cellStyle name="Vírgula 2 2 2" xfId="259" xr:uid="{00000000-0005-0000-0000-0000FA070000}"/>
    <cellStyle name="Vírgula 2 2 2 2" xfId="999" xr:uid="{00000000-0005-0000-0000-0000FB070000}"/>
    <cellStyle name="Vírgula 2 2 3" xfId="978" xr:uid="{00000000-0005-0000-0000-0000FC070000}"/>
    <cellStyle name="Vírgula 2 2 4" xfId="2099" xr:uid="{00000000-0005-0000-0000-0000FD070000}"/>
    <cellStyle name="Vírgula 2 3" xfId="248" xr:uid="{00000000-0005-0000-0000-0000FE070000}"/>
    <cellStyle name="Vírgula 2 3 2" xfId="988" xr:uid="{00000000-0005-0000-0000-0000FF070000}"/>
    <cellStyle name="Vírgula 2 4" xfId="372" xr:uid="{00000000-0005-0000-0000-000000080000}"/>
    <cellStyle name="Vírgula 2 5" xfId="858" xr:uid="{00000000-0005-0000-0000-000001080000}"/>
    <cellStyle name="Vírgula 2 6" xfId="2055" xr:uid="{00000000-0005-0000-0000-000002080000}"/>
    <cellStyle name="Vírgula 3" xfId="35" xr:uid="{00000000-0005-0000-0000-000003080000}"/>
    <cellStyle name="Vírgula 3 2" xfId="36" xr:uid="{00000000-0005-0000-0000-000004080000}"/>
    <cellStyle name="Vírgula 3 2 2" xfId="583" xr:uid="{00000000-0005-0000-0000-000005080000}"/>
    <cellStyle name="Vírgula 3 2 2 2" xfId="1106" xr:uid="{00000000-0005-0000-0000-000006080000}"/>
    <cellStyle name="Vírgula 3 2 3" xfId="382" xr:uid="{00000000-0005-0000-0000-000007080000}"/>
    <cellStyle name="Vírgula 3 2 4" xfId="266" xr:uid="{00000000-0005-0000-0000-000008080000}"/>
    <cellStyle name="Vírgula 3 3" xfId="582" xr:uid="{00000000-0005-0000-0000-000009080000}"/>
    <cellStyle name="Vírgula 3 3 2" xfId="1105" xr:uid="{00000000-0005-0000-0000-00000A080000}"/>
    <cellStyle name="Vírgula 3 4" xfId="381" xr:uid="{00000000-0005-0000-0000-00000B080000}"/>
    <cellStyle name="Vírgula 3 5" xfId="265" xr:uid="{00000000-0005-0000-0000-00000C080000}"/>
    <cellStyle name="Vírgula 3 6" xfId="2098" xr:uid="{00000000-0005-0000-0000-00000D080000}"/>
    <cellStyle name="Vírgula 4" xfId="37" xr:uid="{00000000-0005-0000-0000-00000E080000}"/>
    <cellStyle name="Vírgula 5" xfId="28" xr:uid="{00000000-0005-0000-0000-00000F080000}"/>
    <cellStyle name="Vírgula 5 2" xfId="38" xr:uid="{00000000-0005-0000-0000-000010080000}"/>
    <cellStyle name="Vírgula 5 2 2" xfId="178" xr:uid="{00000000-0005-0000-0000-000011080000}"/>
    <cellStyle name="Vírgula 5 2 2 2" xfId="986" xr:uid="{00000000-0005-0000-0000-000012080000}"/>
    <cellStyle name="Vírgula 5 2 3" xfId="936" xr:uid="{00000000-0005-0000-0000-000013080000}"/>
    <cellStyle name="Vírgula 5 3" xfId="882" xr:uid="{00000000-0005-0000-0000-000014080000}"/>
    <cellStyle name="Vírgula 6" xfId="44" xr:uid="{00000000-0005-0000-0000-000015080000}"/>
    <cellStyle name="Vírgula 6 2" xfId="58" xr:uid="{00000000-0005-0000-0000-000016080000}"/>
    <cellStyle name="Vírgula 6 2 2" xfId="585" xr:uid="{00000000-0005-0000-0000-000017080000}"/>
    <cellStyle name="Vírgula 6 2 2 2" xfId="1108" xr:uid="{00000000-0005-0000-0000-000018080000}"/>
    <cellStyle name="Vírgula 6 2 3" xfId="472" xr:uid="{00000000-0005-0000-0000-000019080000}"/>
    <cellStyle name="Vírgula 6 2 4" xfId="356" xr:uid="{00000000-0005-0000-0000-00001A080000}"/>
    <cellStyle name="Vírgula 6 3" xfId="179" xr:uid="{00000000-0005-0000-0000-00001B080000}"/>
    <cellStyle name="Vírgula 6 3 2" xfId="586" xr:uid="{00000000-0005-0000-0000-00001C080000}"/>
    <cellStyle name="Vírgula 6 3 2 2" xfId="1109" xr:uid="{00000000-0005-0000-0000-00001D080000}"/>
    <cellStyle name="Vírgula 6 3 3" xfId="480" xr:uid="{00000000-0005-0000-0000-00001E080000}"/>
    <cellStyle name="Vírgula 6 3 4" xfId="364" xr:uid="{00000000-0005-0000-0000-00001F080000}"/>
    <cellStyle name="Vírgula 6 4" xfId="584" xr:uid="{00000000-0005-0000-0000-000020080000}"/>
    <cellStyle name="Vírgula 6 4 2" xfId="1107" xr:uid="{00000000-0005-0000-0000-000021080000}"/>
    <cellStyle name="Vírgula 6 5" xfId="471" xr:uid="{00000000-0005-0000-0000-000022080000}"/>
    <cellStyle name="Vírgula 6 6" xfId="355" xr:uid="{00000000-0005-0000-0000-000023080000}"/>
    <cellStyle name="Vírgula 7" xfId="51" xr:uid="{00000000-0005-0000-0000-000024080000}"/>
    <cellStyle name="Vírgula 7 10" xfId="832" xr:uid="{00000000-0005-0000-0000-000025080000}"/>
    <cellStyle name="Vírgula 7 10 2" xfId="1877" xr:uid="{00000000-0005-0000-0000-000026080000}"/>
    <cellStyle name="Vírgula 7 11" xfId="1298" xr:uid="{00000000-0005-0000-0000-000027080000}"/>
    <cellStyle name="Vírgula 7 12" xfId="242" xr:uid="{00000000-0005-0000-0000-000028080000}"/>
    <cellStyle name="Vírgula 7 13" xfId="2138" xr:uid="{00000000-0005-0000-0000-000029080000}"/>
    <cellStyle name="Vírgula 7 14" xfId="2287" xr:uid="{00000000-0005-0000-0000-00002A080000}"/>
    <cellStyle name="Vírgula 7 2" xfId="105" xr:uid="{00000000-0005-0000-0000-00002B080000}"/>
    <cellStyle name="Vírgula 7 2 10" xfId="2139" xr:uid="{00000000-0005-0000-0000-00002C080000}"/>
    <cellStyle name="Vírgula 7 2 11" xfId="2288" xr:uid="{00000000-0005-0000-0000-00002D080000}"/>
    <cellStyle name="Vírgula 7 2 2" xfId="588" xr:uid="{00000000-0005-0000-0000-00002E080000}"/>
    <cellStyle name="Vírgula 7 2 2 2" xfId="731" xr:uid="{00000000-0005-0000-0000-00002F080000}"/>
    <cellStyle name="Vírgula 7 2 2 2 2" xfId="1196" xr:uid="{00000000-0005-0000-0000-000030080000}"/>
    <cellStyle name="Vírgula 7 2 2 2 2 2" xfId="1880" xr:uid="{00000000-0005-0000-0000-000031080000}"/>
    <cellStyle name="Vírgula 7 2 2 2 3" xfId="1879" xr:uid="{00000000-0005-0000-0000-000032080000}"/>
    <cellStyle name="Vírgula 7 2 2 3" xfId="884" xr:uid="{00000000-0005-0000-0000-000033080000}"/>
    <cellStyle name="Vírgula 7 2 2 3 2" xfId="1881" xr:uid="{00000000-0005-0000-0000-000034080000}"/>
    <cellStyle name="Vírgula 7 2 2 4" xfId="1878" xr:uid="{00000000-0005-0000-0000-000035080000}"/>
    <cellStyle name="Vírgula 7 2 2 5" xfId="2191" xr:uid="{00000000-0005-0000-0000-000036080000}"/>
    <cellStyle name="Vírgula 7 2 2 6" xfId="2335" xr:uid="{00000000-0005-0000-0000-000037080000}"/>
    <cellStyle name="Vírgula 7 2 3" xfId="632" xr:uid="{00000000-0005-0000-0000-000038080000}"/>
    <cellStyle name="Vírgula 7 2 3 2" xfId="773" xr:uid="{00000000-0005-0000-0000-000039080000}"/>
    <cellStyle name="Vírgula 7 2 3 2 2" xfId="1238" xr:uid="{00000000-0005-0000-0000-00003A080000}"/>
    <cellStyle name="Vírgula 7 2 3 2 2 2" xfId="1884" xr:uid="{00000000-0005-0000-0000-00003B080000}"/>
    <cellStyle name="Vírgula 7 2 3 2 3" xfId="1883" xr:uid="{00000000-0005-0000-0000-00003C080000}"/>
    <cellStyle name="Vírgula 7 2 3 3" xfId="926" xr:uid="{00000000-0005-0000-0000-00003D080000}"/>
    <cellStyle name="Vírgula 7 2 3 3 2" xfId="1885" xr:uid="{00000000-0005-0000-0000-00003E080000}"/>
    <cellStyle name="Vírgula 7 2 3 4" xfId="1882" xr:uid="{00000000-0005-0000-0000-00003F080000}"/>
    <cellStyle name="Vírgula 7 2 3 5" xfId="2233" xr:uid="{00000000-0005-0000-0000-000040080000}"/>
    <cellStyle name="Vírgula 7 2 3 6" xfId="2377" xr:uid="{00000000-0005-0000-0000-000041080000}"/>
    <cellStyle name="Vírgula 7 2 4" xfId="474" xr:uid="{00000000-0005-0000-0000-000042080000}"/>
    <cellStyle name="Vírgula 7 2 4 2" xfId="1036" xr:uid="{00000000-0005-0000-0000-000043080000}"/>
    <cellStyle name="Vírgula 7 2 4 2 2" xfId="1887" xr:uid="{00000000-0005-0000-0000-000044080000}"/>
    <cellStyle name="Vírgula 7 2 4 3" xfId="1886" xr:uid="{00000000-0005-0000-0000-000045080000}"/>
    <cellStyle name="Vírgula 7 2 5" xfId="683" xr:uid="{00000000-0005-0000-0000-000046080000}"/>
    <cellStyle name="Vírgula 7 2 5 2" xfId="1149" xr:uid="{00000000-0005-0000-0000-000047080000}"/>
    <cellStyle name="Vírgula 7 2 5 2 2" xfId="1889" xr:uid="{00000000-0005-0000-0000-000048080000}"/>
    <cellStyle name="Vírgula 7 2 5 3" xfId="1888" xr:uid="{00000000-0005-0000-0000-000049080000}"/>
    <cellStyle name="Vírgula 7 2 6" xfId="358" xr:uid="{00000000-0005-0000-0000-00004A080000}"/>
    <cellStyle name="Vírgula 7 2 6 2" xfId="980" xr:uid="{00000000-0005-0000-0000-00004B080000}"/>
    <cellStyle name="Vírgula 7 2 6 2 2" xfId="1891" xr:uid="{00000000-0005-0000-0000-00004C080000}"/>
    <cellStyle name="Vírgula 7 2 6 3" xfId="1890" xr:uid="{00000000-0005-0000-0000-00004D080000}"/>
    <cellStyle name="Vírgula 7 2 7" xfId="833" xr:uid="{00000000-0005-0000-0000-00004E080000}"/>
    <cellStyle name="Vírgula 7 2 7 2" xfId="1892" xr:uid="{00000000-0005-0000-0000-00004F080000}"/>
    <cellStyle name="Vírgula 7 2 8" xfId="1299" xr:uid="{00000000-0005-0000-0000-000050080000}"/>
    <cellStyle name="Vírgula 7 2 9" xfId="243" xr:uid="{00000000-0005-0000-0000-000051080000}"/>
    <cellStyle name="Vírgula 7 3" xfId="142" xr:uid="{00000000-0005-0000-0000-000052080000}"/>
    <cellStyle name="Vírgula 7 3 10" xfId="2140" xr:uid="{00000000-0005-0000-0000-000053080000}"/>
    <cellStyle name="Vírgula 7 3 11" xfId="2289" xr:uid="{00000000-0005-0000-0000-000054080000}"/>
    <cellStyle name="Vírgula 7 3 2" xfId="589" xr:uid="{00000000-0005-0000-0000-000055080000}"/>
    <cellStyle name="Vírgula 7 3 2 2" xfId="732" xr:uid="{00000000-0005-0000-0000-000056080000}"/>
    <cellStyle name="Vírgula 7 3 2 2 2" xfId="1197" xr:uid="{00000000-0005-0000-0000-000057080000}"/>
    <cellStyle name="Vírgula 7 3 2 2 2 2" xfId="1895" xr:uid="{00000000-0005-0000-0000-000058080000}"/>
    <cellStyle name="Vírgula 7 3 2 2 3" xfId="1894" xr:uid="{00000000-0005-0000-0000-000059080000}"/>
    <cellStyle name="Vírgula 7 3 2 3" xfId="885" xr:uid="{00000000-0005-0000-0000-00005A080000}"/>
    <cellStyle name="Vírgula 7 3 2 3 2" xfId="1896" xr:uid="{00000000-0005-0000-0000-00005B080000}"/>
    <cellStyle name="Vírgula 7 3 2 4" xfId="1893" xr:uid="{00000000-0005-0000-0000-00005C080000}"/>
    <cellStyle name="Vírgula 7 3 2 5" xfId="2192" xr:uid="{00000000-0005-0000-0000-00005D080000}"/>
    <cellStyle name="Vírgula 7 3 2 6" xfId="2336" xr:uid="{00000000-0005-0000-0000-00005E080000}"/>
    <cellStyle name="Vírgula 7 3 3" xfId="633" xr:uid="{00000000-0005-0000-0000-00005F080000}"/>
    <cellStyle name="Vírgula 7 3 3 2" xfId="774" xr:uid="{00000000-0005-0000-0000-000060080000}"/>
    <cellStyle name="Vírgula 7 3 3 2 2" xfId="1239" xr:uid="{00000000-0005-0000-0000-000061080000}"/>
    <cellStyle name="Vírgula 7 3 3 2 2 2" xfId="1899" xr:uid="{00000000-0005-0000-0000-000062080000}"/>
    <cellStyle name="Vírgula 7 3 3 2 3" xfId="1898" xr:uid="{00000000-0005-0000-0000-000063080000}"/>
    <cellStyle name="Vírgula 7 3 3 3" xfId="927" xr:uid="{00000000-0005-0000-0000-000064080000}"/>
    <cellStyle name="Vírgula 7 3 3 3 2" xfId="1900" xr:uid="{00000000-0005-0000-0000-000065080000}"/>
    <cellStyle name="Vírgula 7 3 3 4" xfId="1897" xr:uid="{00000000-0005-0000-0000-000066080000}"/>
    <cellStyle name="Vírgula 7 3 3 5" xfId="2234" xr:uid="{00000000-0005-0000-0000-000067080000}"/>
    <cellStyle name="Vírgula 7 3 3 6" xfId="2378" xr:uid="{00000000-0005-0000-0000-000068080000}"/>
    <cellStyle name="Vírgula 7 3 4" xfId="475" xr:uid="{00000000-0005-0000-0000-000069080000}"/>
    <cellStyle name="Vírgula 7 3 4 2" xfId="1037" xr:uid="{00000000-0005-0000-0000-00006A080000}"/>
    <cellStyle name="Vírgula 7 3 4 2 2" xfId="1902" xr:uid="{00000000-0005-0000-0000-00006B080000}"/>
    <cellStyle name="Vírgula 7 3 4 3" xfId="1901" xr:uid="{00000000-0005-0000-0000-00006C080000}"/>
    <cellStyle name="Vírgula 7 3 5" xfId="684" xr:uid="{00000000-0005-0000-0000-00006D080000}"/>
    <cellStyle name="Vírgula 7 3 5 2" xfId="1150" xr:uid="{00000000-0005-0000-0000-00006E080000}"/>
    <cellStyle name="Vírgula 7 3 5 2 2" xfId="1904" xr:uid="{00000000-0005-0000-0000-00006F080000}"/>
    <cellStyle name="Vírgula 7 3 5 3" xfId="1903" xr:uid="{00000000-0005-0000-0000-000070080000}"/>
    <cellStyle name="Vírgula 7 3 6" xfId="359" xr:uid="{00000000-0005-0000-0000-000071080000}"/>
    <cellStyle name="Vírgula 7 3 6 2" xfId="981" xr:uid="{00000000-0005-0000-0000-000072080000}"/>
    <cellStyle name="Vírgula 7 3 6 2 2" xfId="1906" xr:uid="{00000000-0005-0000-0000-000073080000}"/>
    <cellStyle name="Vírgula 7 3 6 3" xfId="1905" xr:uid="{00000000-0005-0000-0000-000074080000}"/>
    <cellStyle name="Vírgula 7 3 7" xfId="834" xr:uid="{00000000-0005-0000-0000-000075080000}"/>
    <cellStyle name="Vírgula 7 3 7 2" xfId="1907" xr:uid="{00000000-0005-0000-0000-000076080000}"/>
    <cellStyle name="Vírgula 7 3 8" xfId="1300" xr:uid="{00000000-0005-0000-0000-000077080000}"/>
    <cellStyle name="Vírgula 7 3 9" xfId="244" xr:uid="{00000000-0005-0000-0000-000078080000}"/>
    <cellStyle name="Vírgula 7 4" xfId="251" xr:uid="{00000000-0005-0000-0000-000079080000}"/>
    <cellStyle name="Vírgula 7 4 10" xfId="2294" xr:uid="{00000000-0005-0000-0000-00007A080000}"/>
    <cellStyle name="Vírgula 7 4 2" xfId="373" xr:uid="{00000000-0005-0000-0000-00007B080000}"/>
    <cellStyle name="Vírgula 7 4 2 2" xfId="640" xr:uid="{00000000-0005-0000-0000-00007C080000}"/>
    <cellStyle name="Vírgula 7 4 2 2 2" xfId="781" xr:uid="{00000000-0005-0000-0000-00007D080000}"/>
    <cellStyle name="Vírgula 7 4 2 2 2 2" xfId="1246" xr:uid="{00000000-0005-0000-0000-00007E080000}"/>
    <cellStyle name="Vírgula 7 4 2 2 2 2 2" xfId="1911" xr:uid="{00000000-0005-0000-0000-00007F080000}"/>
    <cellStyle name="Vírgula 7 4 2 2 2 3" xfId="1910" xr:uid="{00000000-0005-0000-0000-000080080000}"/>
    <cellStyle name="Vírgula 7 4 2 2 3" xfId="787" xr:uid="{00000000-0005-0000-0000-000081080000}"/>
    <cellStyle name="Vírgula 7 4 2 2 3 2" xfId="1250" xr:uid="{00000000-0005-0000-0000-000082080000}"/>
    <cellStyle name="Vírgula 7 4 2 2 3 2 2" xfId="1913" xr:uid="{00000000-0005-0000-0000-000083080000}"/>
    <cellStyle name="Vírgula 7 4 2 2 3 3" xfId="1912" xr:uid="{00000000-0005-0000-0000-000084080000}"/>
    <cellStyle name="Vírgula 7 4 2 2 4" xfId="934" xr:uid="{00000000-0005-0000-0000-000085080000}"/>
    <cellStyle name="Vírgula 7 4 2 2 4 2" xfId="1914" xr:uid="{00000000-0005-0000-0000-000086080000}"/>
    <cellStyle name="Vírgula 7 4 2 2 5" xfId="1909" xr:uid="{00000000-0005-0000-0000-000087080000}"/>
    <cellStyle name="Vírgula 7 4 2 2 6" xfId="2241" xr:uid="{00000000-0005-0000-0000-000088080000}"/>
    <cellStyle name="Vírgula 7 4 2 2 7" xfId="2385" xr:uid="{00000000-0005-0000-0000-000089080000}"/>
    <cellStyle name="Vírgula 7 4 2 3" xfId="484" xr:uid="{00000000-0005-0000-0000-00008A080000}"/>
    <cellStyle name="Vírgula 7 4 2 3 2" xfId="1044" xr:uid="{00000000-0005-0000-0000-00008B080000}"/>
    <cellStyle name="Vírgula 7 4 2 3 2 2" xfId="1916" xr:uid="{00000000-0005-0000-0000-00008C080000}"/>
    <cellStyle name="Vírgula 7 4 2 3 3" xfId="1915" xr:uid="{00000000-0005-0000-0000-00008D080000}"/>
    <cellStyle name="Vírgula 7 4 2 4" xfId="691" xr:uid="{00000000-0005-0000-0000-00008E080000}"/>
    <cellStyle name="Vírgula 7 4 2 4 2" xfId="1157" xr:uid="{00000000-0005-0000-0000-00008F080000}"/>
    <cellStyle name="Vírgula 7 4 2 4 2 2" xfId="1918" xr:uid="{00000000-0005-0000-0000-000090080000}"/>
    <cellStyle name="Vírgula 7 4 2 4 3" xfId="1917" xr:uid="{00000000-0005-0000-0000-000091080000}"/>
    <cellStyle name="Vírgula 7 4 2 5" xfId="842" xr:uid="{00000000-0005-0000-0000-000092080000}"/>
    <cellStyle name="Vírgula 7 4 2 5 2" xfId="1919" xr:uid="{00000000-0005-0000-0000-000093080000}"/>
    <cellStyle name="Vírgula 7 4 2 6" xfId="1908" xr:uid="{00000000-0005-0000-0000-000094080000}"/>
    <cellStyle name="Vírgula 7 4 2 7" xfId="2148" xr:uid="{00000000-0005-0000-0000-000095080000}"/>
    <cellStyle name="Vírgula 7 4 2 8" xfId="2296" xr:uid="{00000000-0005-0000-0000-000096080000}"/>
    <cellStyle name="Vírgula 7 4 3" xfId="634" xr:uid="{00000000-0005-0000-0000-000097080000}"/>
    <cellStyle name="Vírgula 7 4 3 2" xfId="775" xr:uid="{00000000-0005-0000-0000-000098080000}"/>
    <cellStyle name="Vírgula 7 4 3 2 2" xfId="1240" xr:uid="{00000000-0005-0000-0000-000099080000}"/>
    <cellStyle name="Vírgula 7 4 3 2 2 2" xfId="1922" xr:uid="{00000000-0005-0000-0000-00009A080000}"/>
    <cellStyle name="Vírgula 7 4 3 2 3" xfId="1921" xr:uid="{00000000-0005-0000-0000-00009B080000}"/>
    <cellStyle name="Vírgula 7 4 3 3" xfId="928" xr:uid="{00000000-0005-0000-0000-00009C080000}"/>
    <cellStyle name="Vírgula 7 4 3 3 2" xfId="1923" xr:uid="{00000000-0005-0000-0000-00009D080000}"/>
    <cellStyle name="Vírgula 7 4 3 4" xfId="1920" xr:uid="{00000000-0005-0000-0000-00009E080000}"/>
    <cellStyle name="Vírgula 7 4 3 5" xfId="2235" xr:uid="{00000000-0005-0000-0000-00009F080000}"/>
    <cellStyle name="Vírgula 7 4 3 6" xfId="2379" xr:uid="{00000000-0005-0000-0000-0000A0080000}"/>
    <cellStyle name="Vírgula 7 4 4" xfId="482" xr:uid="{00000000-0005-0000-0000-0000A1080000}"/>
    <cellStyle name="Vírgula 7 4 4 2" xfId="1042" xr:uid="{00000000-0005-0000-0000-0000A2080000}"/>
    <cellStyle name="Vírgula 7 4 4 2 2" xfId="1925" xr:uid="{00000000-0005-0000-0000-0000A3080000}"/>
    <cellStyle name="Vírgula 7 4 4 3" xfId="1924" xr:uid="{00000000-0005-0000-0000-0000A4080000}"/>
    <cellStyle name="Vírgula 7 4 5" xfId="689" xr:uid="{00000000-0005-0000-0000-0000A5080000}"/>
    <cellStyle name="Vírgula 7 4 5 2" xfId="1155" xr:uid="{00000000-0005-0000-0000-0000A6080000}"/>
    <cellStyle name="Vírgula 7 4 5 2 2" xfId="1927" xr:uid="{00000000-0005-0000-0000-0000A7080000}"/>
    <cellStyle name="Vírgula 7 4 5 3" xfId="1926" xr:uid="{00000000-0005-0000-0000-0000A8080000}"/>
    <cellStyle name="Vírgula 7 4 6" xfId="366" xr:uid="{00000000-0005-0000-0000-0000A9080000}"/>
    <cellStyle name="Vírgula 7 4 6 2" xfId="991" xr:uid="{00000000-0005-0000-0000-0000AA080000}"/>
    <cellStyle name="Vírgula 7 4 6 2 2" xfId="1929" xr:uid="{00000000-0005-0000-0000-0000AB080000}"/>
    <cellStyle name="Vírgula 7 4 6 3" xfId="1928" xr:uid="{00000000-0005-0000-0000-0000AC080000}"/>
    <cellStyle name="Vírgula 7 4 7" xfId="840" xr:uid="{00000000-0005-0000-0000-0000AD080000}"/>
    <cellStyle name="Vírgula 7 4 7 2" xfId="1930" xr:uid="{00000000-0005-0000-0000-0000AE080000}"/>
    <cellStyle name="Vírgula 7 4 8" xfId="1305" xr:uid="{00000000-0005-0000-0000-0000AF080000}"/>
    <cellStyle name="Vírgula 7 4 9" xfId="2146" xr:uid="{00000000-0005-0000-0000-0000B0080000}"/>
    <cellStyle name="Vírgula 7 5" xfId="374" xr:uid="{00000000-0005-0000-0000-0000B1080000}"/>
    <cellStyle name="Vírgula 7 5 2" xfId="639" xr:uid="{00000000-0005-0000-0000-0000B2080000}"/>
    <cellStyle name="Vírgula 7 5 2 2" xfId="780" xr:uid="{00000000-0005-0000-0000-0000B3080000}"/>
    <cellStyle name="Vírgula 7 5 2 2 2" xfId="1245" xr:uid="{00000000-0005-0000-0000-0000B4080000}"/>
    <cellStyle name="Vírgula 7 5 2 2 2 2" xfId="1934" xr:uid="{00000000-0005-0000-0000-0000B5080000}"/>
    <cellStyle name="Vírgula 7 5 2 2 3" xfId="1933" xr:uid="{00000000-0005-0000-0000-0000B6080000}"/>
    <cellStyle name="Vírgula 7 5 2 3" xfId="933" xr:uid="{00000000-0005-0000-0000-0000B7080000}"/>
    <cellStyle name="Vírgula 7 5 2 3 2" xfId="1935" xr:uid="{00000000-0005-0000-0000-0000B8080000}"/>
    <cellStyle name="Vírgula 7 5 2 4" xfId="1932" xr:uid="{00000000-0005-0000-0000-0000B9080000}"/>
    <cellStyle name="Vírgula 7 5 2 5" xfId="2240" xr:uid="{00000000-0005-0000-0000-0000BA080000}"/>
    <cellStyle name="Vírgula 7 5 2 6" xfId="2384" xr:uid="{00000000-0005-0000-0000-0000BB080000}"/>
    <cellStyle name="Vírgula 7 5 3" xfId="587" xr:uid="{00000000-0005-0000-0000-0000BC080000}"/>
    <cellStyle name="Vírgula 7 5 3 2" xfId="1110" xr:uid="{00000000-0005-0000-0000-0000BD080000}"/>
    <cellStyle name="Vírgula 7 5 3 2 2" xfId="1937" xr:uid="{00000000-0005-0000-0000-0000BE080000}"/>
    <cellStyle name="Vírgula 7 5 3 3" xfId="1936" xr:uid="{00000000-0005-0000-0000-0000BF080000}"/>
    <cellStyle name="Vírgula 7 5 4" xfId="730" xr:uid="{00000000-0005-0000-0000-0000C0080000}"/>
    <cellStyle name="Vírgula 7 5 4 2" xfId="1195" xr:uid="{00000000-0005-0000-0000-0000C1080000}"/>
    <cellStyle name="Vírgula 7 5 4 2 2" xfId="1939" xr:uid="{00000000-0005-0000-0000-0000C2080000}"/>
    <cellStyle name="Vírgula 7 5 4 3" xfId="1938" xr:uid="{00000000-0005-0000-0000-0000C3080000}"/>
    <cellStyle name="Vírgula 7 5 5" xfId="883" xr:uid="{00000000-0005-0000-0000-0000C4080000}"/>
    <cellStyle name="Vírgula 7 5 5 2" xfId="1940" xr:uid="{00000000-0005-0000-0000-0000C5080000}"/>
    <cellStyle name="Vírgula 7 5 6" xfId="1931" xr:uid="{00000000-0005-0000-0000-0000C6080000}"/>
    <cellStyle name="Vírgula 7 5 7" xfId="2190" xr:uid="{00000000-0005-0000-0000-0000C7080000}"/>
    <cellStyle name="Vírgula 7 5 8" xfId="2334" xr:uid="{00000000-0005-0000-0000-0000C8080000}"/>
    <cellStyle name="Vírgula 7 6" xfId="631" xr:uid="{00000000-0005-0000-0000-0000C9080000}"/>
    <cellStyle name="Vírgula 7 6 2" xfId="772" xr:uid="{00000000-0005-0000-0000-0000CA080000}"/>
    <cellStyle name="Vírgula 7 6 2 2" xfId="1237" xr:uid="{00000000-0005-0000-0000-0000CB080000}"/>
    <cellStyle name="Vírgula 7 6 2 2 2" xfId="1943" xr:uid="{00000000-0005-0000-0000-0000CC080000}"/>
    <cellStyle name="Vírgula 7 6 2 3" xfId="1942" xr:uid="{00000000-0005-0000-0000-0000CD080000}"/>
    <cellStyle name="Vírgula 7 6 3" xfId="925" xr:uid="{00000000-0005-0000-0000-0000CE080000}"/>
    <cellStyle name="Vírgula 7 6 3 2" xfId="1944" xr:uid="{00000000-0005-0000-0000-0000CF080000}"/>
    <cellStyle name="Vírgula 7 6 4" xfId="1941" xr:uid="{00000000-0005-0000-0000-0000D0080000}"/>
    <cellStyle name="Vírgula 7 6 5" xfId="2232" xr:uid="{00000000-0005-0000-0000-0000D1080000}"/>
    <cellStyle name="Vírgula 7 6 6" xfId="2376" xr:uid="{00000000-0005-0000-0000-0000D2080000}"/>
    <cellStyle name="Vírgula 7 7" xfId="473" xr:uid="{00000000-0005-0000-0000-0000D3080000}"/>
    <cellStyle name="Vírgula 7 7 2" xfId="1035" xr:uid="{00000000-0005-0000-0000-0000D4080000}"/>
    <cellStyle name="Vírgula 7 7 2 2" xfId="1946" xr:uid="{00000000-0005-0000-0000-0000D5080000}"/>
    <cellStyle name="Vírgula 7 7 3" xfId="1945" xr:uid="{00000000-0005-0000-0000-0000D6080000}"/>
    <cellStyle name="Vírgula 7 8" xfId="682" xr:uid="{00000000-0005-0000-0000-0000D7080000}"/>
    <cellStyle name="Vírgula 7 8 2" xfId="1148" xr:uid="{00000000-0005-0000-0000-0000D8080000}"/>
    <cellStyle name="Vírgula 7 8 2 2" xfId="1948" xr:uid="{00000000-0005-0000-0000-0000D9080000}"/>
    <cellStyle name="Vírgula 7 8 3" xfId="1947" xr:uid="{00000000-0005-0000-0000-0000DA080000}"/>
    <cellStyle name="Vírgula 7 9" xfId="357" xr:uid="{00000000-0005-0000-0000-0000DB080000}"/>
    <cellStyle name="Vírgula 7 9 2" xfId="979" xr:uid="{00000000-0005-0000-0000-0000DC080000}"/>
    <cellStyle name="Vírgula 7 9 2 2" xfId="1950" xr:uid="{00000000-0005-0000-0000-0000DD080000}"/>
    <cellStyle name="Vírgula 7 9 3" xfId="1949" xr:uid="{00000000-0005-0000-0000-0000DE080000}"/>
    <cellStyle name="Vírgula 8" xfId="59" xr:uid="{00000000-0005-0000-0000-0000DF080000}"/>
    <cellStyle name="Vírgula 8 10" xfId="1301" xr:uid="{00000000-0005-0000-0000-0000E0080000}"/>
    <cellStyle name="Vírgula 8 11" xfId="245" xr:uid="{00000000-0005-0000-0000-0000E1080000}"/>
    <cellStyle name="Vírgula 8 12" xfId="2141" xr:uid="{00000000-0005-0000-0000-0000E2080000}"/>
    <cellStyle name="Vírgula 8 13" xfId="2290" xr:uid="{00000000-0005-0000-0000-0000E3080000}"/>
    <cellStyle name="Vírgula 8 2" xfId="107" xr:uid="{00000000-0005-0000-0000-0000E4080000}"/>
    <cellStyle name="Vírgula 8 2 10" xfId="2142" xr:uid="{00000000-0005-0000-0000-0000E5080000}"/>
    <cellStyle name="Vírgula 8 2 11" xfId="2291" xr:uid="{00000000-0005-0000-0000-0000E6080000}"/>
    <cellStyle name="Vírgula 8 2 2" xfId="591" xr:uid="{00000000-0005-0000-0000-0000E7080000}"/>
    <cellStyle name="Vírgula 8 2 2 2" xfId="734" xr:uid="{00000000-0005-0000-0000-0000E8080000}"/>
    <cellStyle name="Vírgula 8 2 2 2 2" xfId="1199" xr:uid="{00000000-0005-0000-0000-0000E9080000}"/>
    <cellStyle name="Vírgula 8 2 2 2 2 2" xfId="1953" xr:uid="{00000000-0005-0000-0000-0000EA080000}"/>
    <cellStyle name="Vírgula 8 2 2 2 3" xfId="1952" xr:uid="{00000000-0005-0000-0000-0000EB080000}"/>
    <cellStyle name="Vírgula 8 2 2 3" xfId="887" xr:uid="{00000000-0005-0000-0000-0000EC080000}"/>
    <cellStyle name="Vírgula 8 2 2 3 2" xfId="1954" xr:uid="{00000000-0005-0000-0000-0000ED080000}"/>
    <cellStyle name="Vírgula 8 2 2 4" xfId="1951" xr:uid="{00000000-0005-0000-0000-0000EE080000}"/>
    <cellStyle name="Vírgula 8 2 2 5" xfId="2194" xr:uid="{00000000-0005-0000-0000-0000EF080000}"/>
    <cellStyle name="Vírgula 8 2 2 6" xfId="2338" xr:uid="{00000000-0005-0000-0000-0000F0080000}"/>
    <cellStyle name="Vírgula 8 2 3" xfId="636" xr:uid="{00000000-0005-0000-0000-0000F1080000}"/>
    <cellStyle name="Vírgula 8 2 3 2" xfId="777" xr:uid="{00000000-0005-0000-0000-0000F2080000}"/>
    <cellStyle name="Vírgula 8 2 3 2 2" xfId="1242" xr:uid="{00000000-0005-0000-0000-0000F3080000}"/>
    <cellStyle name="Vírgula 8 2 3 2 2 2" xfId="1957" xr:uid="{00000000-0005-0000-0000-0000F4080000}"/>
    <cellStyle name="Vírgula 8 2 3 2 3" xfId="1956" xr:uid="{00000000-0005-0000-0000-0000F5080000}"/>
    <cellStyle name="Vírgula 8 2 3 3" xfId="930" xr:uid="{00000000-0005-0000-0000-0000F6080000}"/>
    <cellStyle name="Vírgula 8 2 3 3 2" xfId="1958" xr:uid="{00000000-0005-0000-0000-0000F7080000}"/>
    <cellStyle name="Vírgula 8 2 3 4" xfId="1955" xr:uid="{00000000-0005-0000-0000-0000F8080000}"/>
    <cellStyle name="Vírgula 8 2 3 5" xfId="2237" xr:uid="{00000000-0005-0000-0000-0000F9080000}"/>
    <cellStyle name="Vírgula 8 2 3 6" xfId="2381" xr:uid="{00000000-0005-0000-0000-0000FA080000}"/>
    <cellStyle name="Vírgula 8 2 4" xfId="477" xr:uid="{00000000-0005-0000-0000-0000FB080000}"/>
    <cellStyle name="Vírgula 8 2 4 2" xfId="1039" xr:uid="{00000000-0005-0000-0000-0000FC080000}"/>
    <cellStyle name="Vírgula 8 2 4 2 2" xfId="1960" xr:uid="{00000000-0005-0000-0000-0000FD080000}"/>
    <cellStyle name="Vírgula 8 2 4 3" xfId="1959" xr:uid="{00000000-0005-0000-0000-0000FE080000}"/>
    <cellStyle name="Vírgula 8 2 5" xfId="686" xr:uid="{00000000-0005-0000-0000-0000FF080000}"/>
    <cellStyle name="Vírgula 8 2 5 2" xfId="1152" xr:uid="{00000000-0005-0000-0000-000000090000}"/>
    <cellStyle name="Vírgula 8 2 5 2 2" xfId="1962" xr:uid="{00000000-0005-0000-0000-000001090000}"/>
    <cellStyle name="Vírgula 8 2 5 3" xfId="1961" xr:uid="{00000000-0005-0000-0000-000002090000}"/>
    <cellStyle name="Vírgula 8 2 6" xfId="361" xr:uid="{00000000-0005-0000-0000-000003090000}"/>
    <cellStyle name="Vírgula 8 2 6 2" xfId="983" xr:uid="{00000000-0005-0000-0000-000004090000}"/>
    <cellStyle name="Vírgula 8 2 6 2 2" xfId="1964" xr:uid="{00000000-0005-0000-0000-000005090000}"/>
    <cellStyle name="Vírgula 8 2 6 3" xfId="1963" xr:uid="{00000000-0005-0000-0000-000006090000}"/>
    <cellStyle name="Vírgula 8 2 7" xfId="836" xr:uid="{00000000-0005-0000-0000-000007090000}"/>
    <cellStyle name="Vírgula 8 2 7 2" xfId="1965" xr:uid="{00000000-0005-0000-0000-000008090000}"/>
    <cellStyle name="Vírgula 8 2 8" xfId="1302" xr:uid="{00000000-0005-0000-0000-000009090000}"/>
    <cellStyle name="Vírgula 8 2 9" xfId="246" xr:uid="{00000000-0005-0000-0000-00000A090000}"/>
    <cellStyle name="Vírgula 8 3" xfId="144" xr:uid="{00000000-0005-0000-0000-00000B090000}"/>
    <cellStyle name="Vírgula 8 3 10" xfId="2143" xr:uid="{00000000-0005-0000-0000-00000C090000}"/>
    <cellStyle name="Vírgula 8 3 11" xfId="2292" xr:uid="{00000000-0005-0000-0000-00000D090000}"/>
    <cellStyle name="Vírgula 8 3 2" xfId="592" xr:uid="{00000000-0005-0000-0000-00000E090000}"/>
    <cellStyle name="Vírgula 8 3 2 2" xfId="735" xr:uid="{00000000-0005-0000-0000-00000F090000}"/>
    <cellStyle name="Vírgula 8 3 2 2 2" xfId="1200" xr:uid="{00000000-0005-0000-0000-000010090000}"/>
    <cellStyle name="Vírgula 8 3 2 2 2 2" xfId="1968" xr:uid="{00000000-0005-0000-0000-000011090000}"/>
    <cellStyle name="Vírgula 8 3 2 2 3" xfId="1967" xr:uid="{00000000-0005-0000-0000-000012090000}"/>
    <cellStyle name="Vírgula 8 3 2 3" xfId="888" xr:uid="{00000000-0005-0000-0000-000013090000}"/>
    <cellStyle name="Vírgula 8 3 2 3 2" xfId="1969" xr:uid="{00000000-0005-0000-0000-000014090000}"/>
    <cellStyle name="Vírgula 8 3 2 4" xfId="1966" xr:uid="{00000000-0005-0000-0000-000015090000}"/>
    <cellStyle name="Vírgula 8 3 2 5" xfId="2195" xr:uid="{00000000-0005-0000-0000-000016090000}"/>
    <cellStyle name="Vírgula 8 3 2 6" xfId="2339" xr:uid="{00000000-0005-0000-0000-000017090000}"/>
    <cellStyle name="Vírgula 8 3 3" xfId="637" xr:uid="{00000000-0005-0000-0000-000018090000}"/>
    <cellStyle name="Vírgula 8 3 3 2" xfId="778" xr:uid="{00000000-0005-0000-0000-000019090000}"/>
    <cellStyle name="Vírgula 8 3 3 2 2" xfId="1243" xr:uid="{00000000-0005-0000-0000-00001A090000}"/>
    <cellStyle name="Vírgula 8 3 3 2 2 2" xfId="1972" xr:uid="{00000000-0005-0000-0000-00001B090000}"/>
    <cellStyle name="Vírgula 8 3 3 2 3" xfId="1971" xr:uid="{00000000-0005-0000-0000-00001C090000}"/>
    <cellStyle name="Vírgula 8 3 3 3" xfId="931" xr:uid="{00000000-0005-0000-0000-00001D090000}"/>
    <cellStyle name="Vírgula 8 3 3 3 2" xfId="1973" xr:uid="{00000000-0005-0000-0000-00001E090000}"/>
    <cellStyle name="Vírgula 8 3 3 4" xfId="1970" xr:uid="{00000000-0005-0000-0000-00001F090000}"/>
    <cellStyle name="Vírgula 8 3 3 5" xfId="2238" xr:uid="{00000000-0005-0000-0000-000020090000}"/>
    <cellStyle name="Vírgula 8 3 3 6" xfId="2382" xr:uid="{00000000-0005-0000-0000-000021090000}"/>
    <cellStyle name="Vírgula 8 3 4" xfId="478" xr:uid="{00000000-0005-0000-0000-000022090000}"/>
    <cellStyle name="Vírgula 8 3 4 2" xfId="1040" xr:uid="{00000000-0005-0000-0000-000023090000}"/>
    <cellStyle name="Vírgula 8 3 4 2 2" xfId="1975" xr:uid="{00000000-0005-0000-0000-000024090000}"/>
    <cellStyle name="Vírgula 8 3 4 3" xfId="1974" xr:uid="{00000000-0005-0000-0000-000025090000}"/>
    <cellStyle name="Vírgula 8 3 5" xfId="687" xr:uid="{00000000-0005-0000-0000-000026090000}"/>
    <cellStyle name="Vírgula 8 3 5 2" xfId="1153" xr:uid="{00000000-0005-0000-0000-000027090000}"/>
    <cellStyle name="Vírgula 8 3 5 2 2" xfId="1977" xr:uid="{00000000-0005-0000-0000-000028090000}"/>
    <cellStyle name="Vírgula 8 3 5 3" xfId="1976" xr:uid="{00000000-0005-0000-0000-000029090000}"/>
    <cellStyle name="Vírgula 8 3 6" xfId="362" xr:uid="{00000000-0005-0000-0000-00002A090000}"/>
    <cellStyle name="Vírgula 8 3 6 2" xfId="984" xr:uid="{00000000-0005-0000-0000-00002B090000}"/>
    <cellStyle name="Vírgula 8 3 6 2 2" xfId="1979" xr:uid="{00000000-0005-0000-0000-00002C090000}"/>
    <cellStyle name="Vírgula 8 3 6 3" xfId="1978" xr:uid="{00000000-0005-0000-0000-00002D090000}"/>
    <cellStyle name="Vírgula 8 3 7" xfId="837" xr:uid="{00000000-0005-0000-0000-00002E090000}"/>
    <cellStyle name="Vírgula 8 3 7 2" xfId="1980" xr:uid="{00000000-0005-0000-0000-00002F090000}"/>
    <cellStyle name="Vírgula 8 3 8" xfId="1303" xr:uid="{00000000-0005-0000-0000-000030090000}"/>
    <cellStyle name="Vírgula 8 3 9" xfId="247" xr:uid="{00000000-0005-0000-0000-000031090000}"/>
    <cellStyle name="Vírgula 8 4" xfId="590" xr:uid="{00000000-0005-0000-0000-000032090000}"/>
    <cellStyle name="Vírgula 8 4 2" xfId="733" xr:uid="{00000000-0005-0000-0000-000033090000}"/>
    <cellStyle name="Vírgula 8 4 2 2" xfId="1198" xr:uid="{00000000-0005-0000-0000-000034090000}"/>
    <cellStyle name="Vírgula 8 4 2 2 2" xfId="1983" xr:uid="{00000000-0005-0000-0000-000035090000}"/>
    <cellStyle name="Vírgula 8 4 2 3" xfId="1982" xr:uid="{00000000-0005-0000-0000-000036090000}"/>
    <cellStyle name="Vírgula 8 4 3" xfId="886" xr:uid="{00000000-0005-0000-0000-000037090000}"/>
    <cellStyle name="Vírgula 8 4 3 2" xfId="1984" xr:uid="{00000000-0005-0000-0000-000038090000}"/>
    <cellStyle name="Vírgula 8 4 4" xfId="1981" xr:uid="{00000000-0005-0000-0000-000039090000}"/>
    <cellStyle name="Vírgula 8 4 5" xfId="2193" xr:uid="{00000000-0005-0000-0000-00003A090000}"/>
    <cellStyle name="Vírgula 8 4 6" xfId="2337" xr:uid="{00000000-0005-0000-0000-00003B090000}"/>
    <cellStyle name="Vírgula 8 5" xfId="635" xr:uid="{00000000-0005-0000-0000-00003C090000}"/>
    <cellStyle name="Vírgula 8 5 2" xfId="776" xr:uid="{00000000-0005-0000-0000-00003D090000}"/>
    <cellStyle name="Vírgula 8 5 2 2" xfId="1241" xr:uid="{00000000-0005-0000-0000-00003E090000}"/>
    <cellStyle name="Vírgula 8 5 2 2 2" xfId="1987" xr:uid="{00000000-0005-0000-0000-00003F090000}"/>
    <cellStyle name="Vírgula 8 5 2 3" xfId="1986" xr:uid="{00000000-0005-0000-0000-000040090000}"/>
    <cellStyle name="Vírgula 8 5 3" xfId="929" xr:uid="{00000000-0005-0000-0000-000041090000}"/>
    <cellStyle name="Vírgula 8 5 3 2" xfId="1988" xr:uid="{00000000-0005-0000-0000-000042090000}"/>
    <cellStyle name="Vírgula 8 5 4" xfId="1985" xr:uid="{00000000-0005-0000-0000-000043090000}"/>
    <cellStyle name="Vírgula 8 5 5" xfId="2236" xr:uid="{00000000-0005-0000-0000-000044090000}"/>
    <cellStyle name="Vírgula 8 5 6" xfId="2380" xr:uid="{00000000-0005-0000-0000-000045090000}"/>
    <cellStyle name="Vírgula 8 6" xfId="476" xr:uid="{00000000-0005-0000-0000-000046090000}"/>
    <cellStyle name="Vírgula 8 6 2" xfId="1038" xr:uid="{00000000-0005-0000-0000-000047090000}"/>
    <cellStyle name="Vírgula 8 6 2 2" xfId="1990" xr:uid="{00000000-0005-0000-0000-000048090000}"/>
    <cellStyle name="Vírgula 8 6 3" xfId="1989" xr:uid="{00000000-0005-0000-0000-000049090000}"/>
    <cellStyle name="Vírgula 8 7" xfId="685" xr:uid="{00000000-0005-0000-0000-00004A090000}"/>
    <cellStyle name="Vírgula 8 7 2" xfId="1151" xr:uid="{00000000-0005-0000-0000-00004B090000}"/>
    <cellStyle name="Vírgula 8 7 2 2" xfId="1992" xr:uid="{00000000-0005-0000-0000-00004C090000}"/>
    <cellStyle name="Vírgula 8 7 3" xfId="1991" xr:uid="{00000000-0005-0000-0000-00004D090000}"/>
    <cellStyle name="Vírgula 8 8" xfId="360" xr:uid="{00000000-0005-0000-0000-00004E090000}"/>
    <cellStyle name="Vírgula 8 8 2" xfId="982" xr:uid="{00000000-0005-0000-0000-00004F090000}"/>
    <cellStyle name="Vírgula 8 8 2 2" xfId="1994" xr:uid="{00000000-0005-0000-0000-000050090000}"/>
    <cellStyle name="Vírgula 8 8 3" xfId="1993" xr:uid="{00000000-0005-0000-0000-000051090000}"/>
    <cellStyle name="Vírgula 8 9" xfId="835" xr:uid="{00000000-0005-0000-0000-000052090000}"/>
    <cellStyle name="Vírgula 8 9 2" xfId="1995" xr:uid="{00000000-0005-0000-0000-000053090000}"/>
    <cellStyle name="Vírgula 9" xfId="60" xr:uid="{00000000-0005-0000-0000-000054090000}"/>
  </cellStyles>
  <dxfs count="60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571496</xdr:colOff>
      <xdr:row>0</xdr:row>
      <xdr:rowOff>118382</xdr:rowOff>
    </xdr:from>
    <xdr:ext cx="912719" cy="317126"/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496" y="118382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1</xdr:col>
      <xdr:colOff>231318</xdr:colOff>
      <xdr:row>0</xdr:row>
      <xdr:rowOff>122463</xdr:rowOff>
    </xdr:from>
    <xdr:to>
      <xdr:col>2</xdr:col>
      <xdr:colOff>551966</xdr:colOff>
      <xdr:row>1</xdr:row>
      <xdr:rowOff>232760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093" y="122463"/>
          <a:ext cx="977873" cy="345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3020785</xdr:colOff>
      <xdr:row>0</xdr:row>
      <xdr:rowOff>22112</xdr:rowOff>
    </xdr:from>
    <xdr:to>
      <xdr:col>1</xdr:col>
      <xdr:colOff>3893344</xdr:colOff>
      <xdr:row>2</xdr:row>
      <xdr:rowOff>119538</xdr:rowOff>
    </xdr:to>
    <xdr:pic>
      <xdr:nvPicPr>
        <xdr:cNvPr id="4" name="Imagem 6">
          <a:extLst>
            <a:ext uri="{FF2B5EF4-FFF2-40B4-BE49-F238E27FC236}">
              <a16:creationId xmlns:a16="http://schemas.microsoft.com/office/drawing/2014/main" id="{E0EAA9BF-1603-486D-9D4A-B3264A3B1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7566" y="22112"/>
          <a:ext cx="872559" cy="5498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74"/>
  <sheetViews>
    <sheetView showGridLines="0" view="pageBreakPreview" zoomScale="85" zoomScaleNormal="70" zoomScaleSheetLayoutView="85" workbookViewId="0">
      <selection activeCell="G7" sqref="G7"/>
    </sheetView>
  </sheetViews>
  <sheetFormatPr defaultRowHeight="18.75" customHeight="1" outlineLevelRow="1"/>
  <cols>
    <col min="1" max="1" width="1.375" style="74" customWidth="1"/>
    <col min="2" max="2" width="8.625" style="75" customWidth="1"/>
    <col min="3" max="3" width="13.375" style="75" customWidth="1"/>
    <col min="4" max="4" width="11.375" style="75" customWidth="1"/>
    <col min="5" max="5" width="65.875" style="76" customWidth="1"/>
    <col min="6" max="6" width="6.625" style="74" customWidth="1"/>
    <col min="7" max="7" width="11.5" style="106" customWidth="1"/>
    <col min="8" max="8" width="16.625" style="160" customWidth="1"/>
    <col min="9" max="9" width="19.875" style="160" customWidth="1"/>
    <col min="10" max="10" width="26.125" style="67" customWidth="1"/>
    <col min="11" max="11" width="17.25" style="67" customWidth="1"/>
    <col min="12" max="12" width="20.125" style="67" customWidth="1"/>
    <col min="13" max="13" width="9" style="67"/>
    <col min="14" max="14" width="10.125" style="67" bestFit="1" customWidth="1"/>
    <col min="15" max="16384" width="9" style="67"/>
  </cols>
  <sheetData>
    <row r="1" spans="1:14" ht="18.75" customHeight="1">
      <c r="A1" s="127"/>
      <c r="B1" s="249" t="s">
        <v>475</v>
      </c>
      <c r="C1" s="249"/>
      <c r="D1" s="249"/>
      <c r="E1" s="249"/>
      <c r="F1" s="249"/>
      <c r="G1" s="249"/>
      <c r="H1" s="249"/>
      <c r="I1" s="249"/>
      <c r="J1" s="250"/>
    </row>
    <row r="2" spans="1:14" ht="18.75" customHeight="1">
      <c r="A2" s="126"/>
      <c r="B2" s="251"/>
      <c r="C2" s="251"/>
      <c r="D2" s="251"/>
      <c r="E2" s="251"/>
      <c r="F2" s="251"/>
      <c r="G2" s="251"/>
      <c r="H2" s="251"/>
      <c r="I2" s="251"/>
      <c r="J2" s="252"/>
    </row>
    <row r="3" spans="1:14" ht="18.75" customHeight="1" thickBot="1">
      <c r="A3" s="126"/>
      <c r="B3" s="253"/>
      <c r="C3" s="253"/>
      <c r="D3" s="253"/>
      <c r="E3" s="253"/>
      <c r="F3" s="253"/>
      <c r="G3" s="253"/>
      <c r="H3" s="253"/>
      <c r="I3" s="253"/>
      <c r="J3" s="254"/>
    </row>
    <row r="4" spans="1:14" ht="18.75" customHeight="1">
      <c r="A4" s="68"/>
      <c r="B4" s="69"/>
      <c r="C4" s="69"/>
      <c r="D4" s="69"/>
      <c r="E4" s="68"/>
      <c r="F4" s="68"/>
      <c r="G4" s="111"/>
      <c r="H4" s="157"/>
      <c r="I4" s="157"/>
      <c r="J4" s="68"/>
    </row>
    <row r="5" spans="1:14" ht="18.75" customHeight="1">
      <c r="A5" s="129"/>
      <c r="B5" s="65" t="s">
        <v>896</v>
      </c>
      <c r="C5" s="70"/>
      <c r="D5" s="70"/>
      <c r="E5" s="71"/>
      <c r="F5" s="128"/>
      <c r="G5" s="110"/>
      <c r="H5" s="158"/>
      <c r="I5" s="158"/>
      <c r="J5" s="72"/>
    </row>
    <row r="6" spans="1:14" ht="18.75" customHeight="1">
      <c r="A6" s="129"/>
      <c r="B6" s="65" t="s">
        <v>1267</v>
      </c>
      <c r="C6" s="70"/>
      <c r="D6" s="70"/>
      <c r="E6" s="71"/>
      <c r="F6" s="128"/>
      <c r="G6" s="110"/>
      <c r="H6" s="158"/>
      <c r="I6" s="158"/>
      <c r="J6" s="72"/>
    </row>
    <row r="7" spans="1:14" ht="18.75" customHeight="1">
      <c r="B7" s="65" t="s">
        <v>921</v>
      </c>
      <c r="C7" s="70"/>
      <c r="D7" s="70"/>
      <c r="E7" s="71"/>
      <c r="F7" s="128"/>
      <c r="G7" s="135" t="s">
        <v>157</v>
      </c>
      <c r="H7" s="165"/>
      <c r="I7" s="165" t="s">
        <v>476</v>
      </c>
      <c r="J7" s="198">
        <v>0.25</v>
      </c>
      <c r="L7" s="147">
        <v>0.78308535630383702</v>
      </c>
    </row>
    <row r="8" spans="1:14" ht="18.75" customHeight="1">
      <c r="A8" s="86"/>
      <c r="B8" s="65" t="s">
        <v>39</v>
      </c>
      <c r="C8" s="86"/>
      <c r="D8" s="86"/>
      <c r="E8" s="86"/>
      <c r="F8" s="86"/>
      <c r="G8" s="86"/>
      <c r="H8" s="159"/>
      <c r="I8" s="159"/>
      <c r="J8" s="86"/>
      <c r="L8" s="148">
        <v>127.7</v>
      </c>
    </row>
    <row r="9" spans="1:14" ht="18.75" customHeight="1">
      <c r="L9" s="67">
        <f>PRODUCT(L7:L8)</f>
        <v>99.999999999999986</v>
      </c>
    </row>
    <row r="10" spans="1:14" ht="18.75" customHeight="1">
      <c r="A10" s="73"/>
      <c r="B10" s="77"/>
      <c r="C10" s="77"/>
      <c r="D10" s="77"/>
      <c r="E10" s="113" t="s">
        <v>500</v>
      </c>
      <c r="F10" s="77"/>
      <c r="G10" s="114"/>
      <c r="H10" s="161"/>
      <c r="I10" s="161"/>
      <c r="J10" s="115"/>
    </row>
    <row r="11" spans="1:14" ht="18.75" customHeight="1" thickBot="1">
      <c r="A11" s="73"/>
      <c r="B11" s="73"/>
      <c r="C11" s="73"/>
      <c r="D11" s="73"/>
      <c r="E11" s="129"/>
      <c r="F11" s="73"/>
      <c r="G11" s="112"/>
      <c r="H11" s="159"/>
      <c r="I11" s="159"/>
      <c r="J11" s="7"/>
      <c r="N11" s="145"/>
    </row>
    <row r="12" spans="1:14" ht="18.75" customHeight="1" thickBot="1">
      <c r="A12" s="67"/>
      <c r="B12" s="130" t="s">
        <v>40</v>
      </c>
      <c r="C12" s="131" t="s">
        <v>41</v>
      </c>
      <c r="D12" s="131" t="s">
        <v>42</v>
      </c>
      <c r="E12" s="131" t="s">
        <v>43</v>
      </c>
      <c r="F12" s="132" t="s">
        <v>474</v>
      </c>
      <c r="G12" s="133" t="s">
        <v>44</v>
      </c>
      <c r="H12" s="166" t="s">
        <v>495</v>
      </c>
      <c r="I12" s="166" t="s">
        <v>968</v>
      </c>
      <c r="J12" s="134" t="s">
        <v>45</v>
      </c>
      <c r="L12" s="67">
        <v>1.25</v>
      </c>
    </row>
    <row r="13" spans="1:14" ht="18.75" customHeight="1">
      <c r="B13" s="74"/>
      <c r="C13" s="74"/>
      <c r="D13" s="74"/>
      <c r="G13" s="108"/>
      <c r="H13" s="162"/>
      <c r="I13" s="162"/>
    </row>
    <row r="14" spans="1:14" ht="18.75" customHeight="1">
      <c r="B14" s="265" t="s">
        <v>925</v>
      </c>
      <c r="C14" s="266"/>
      <c r="D14" s="266"/>
      <c r="E14" s="266"/>
      <c r="F14" s="266"/>
      <c r="G14" s="266"/>
      <c r="H14" s="167"/>
      <c r="I14" s="167" t="s">
        <v>926</v>
      </c>
      <c r="J14" s="156">
        <f>SUM(J16,J20,J39,J80,J109,J126,J181,J192,J197,J211,J236,J248,J323,J335,J378,J411,J424,J451,J519,J526,J558,J566,J581,J617,J606)</f>
        <v>3472300.0202499996</v>
      </c>
    </row>
    <row r="15" spans="1:14" ht="18.75" customHeight="1">
      <c r="B15" s="74"/>
      <c r="C15" s="74"/>
      <c r="D15" s="74"/>
      <c r="G15" s="108"/>
      <c r="H15" s="162"/>
      <c r="I15" s="162"/>
    </row>
    <row r="16" spans="1:14" ht="18.75" customHeight="1">
      <c r="B16" s="103">
        <v>1</v>
      </c>
      <c r="C16" s="103"/>
      <c r="D16" s="103"/>
      <c r="E16" s="85" t="s">
        <v>1274</v>
      </c>
      <c r="F16" s="85"/>
      <c r="G16" s="6"/>
      <c r="H16" s="154"/>
      <c r="I16" s="154"/>
      <c r="J16" s="154">
        <f>SUM(J17:J17)</f>
        <v>101358.15</v>
      </c>
    </row>
    <row r="17" spans="2:11" ht="30" customHeight="1" outlineLevel="1">
      <c r="B17" s="120" t="s">
        <v>46</v>
      </c>
      <c r="C17" s="120"/>
      <c r="D17" s="188" t="s">
        <v>473</v>
      </c>
      <c r="E17" s="138" t="s">
        <v>1275</v>
      </c>
      <c r="F17" s="120" t="s">
        <v>1276</v>
      </c>
      <c r="G17" s="116">
        <v>12</v>
      </c>
      <c r="H17" s="190">
        <f>Planilha2!G52</f>
        <v>6757.2099999999991</v>
      </c>
      <c r="I17" s="190">
        <f>H17*$L$12</f>
        <v>8446.5124999999989</v>
      </c>
      <c r="J17" s="163">
        <f>PRODUCT(G17*I17)</f>
        <v>101358.15</v>
      </c>
      <c r="K17" s="189"/>
    </row>
    <row r="18" spans="2:11" ht="24" customHeight="1" outlineLevel="1">
      <c r="B18" s="270"/>
      <c r="C18" s="271"/>
      <c r="D18" s="271"/>
      <c r="E18" s="271"/>
      <c r="F18" s="271"/>
      <c r="G18" s="271"/>
      <c r="H18" s="271"/>
      <c r="I18" s="271"/>
      <c r="J18" s="272"/>
      <c r="K18" s="189"/>
    </row>
    <row r="19" spans="2:11" ht="18.75" customHeight="1">
      <c r="B19" s="74"/>
      <c r="C19" s="74"/>
      <c r="D19" s="74"/>
      <c r="G19" s="108"/>
      <c r="H19" s="162"/>
      <c r="I19" s="162"/>
      <c r="J19" s="163"/>
    </row>
    <row r="20" spans="2:11" ht="18.75" customHeight="1">
      <c r="B20" s="103">
        <v>2</v>
      </c>
      <c r="C20" s="103"/>
      <c r="D20" s="103"/>
      <c r="E20" s="85" t="s">
        <v>1270</v>
      </c>
      <c r="F20" s="85"/>
      <c r="G20" s="6"/>
      <c r="H20" s="154"/>
      <c r="I20" s="154"/>
      <c r="J20" s="154">
        <f>SUM(J21:J36)</f>
        <v>34555.863875000003</v>
      </c>
    </row>
    <row r="21" spans="2:11" ht="18.75" customHeight="1" outlineLevel="1">
      <c r="B21" s="92" t="s">
        <v>48</v>
      </c>
      <c r="C21" s="77"/>
      <c r="D21" s="77"/>
      <c r="E21" s="78" t="s">
        <v>501</v>
      </c>
      <c r="F21" s="78"/>
      <c r="G21" s="25"/>
      <c r="H21" s="163"/>
      <c r="I21" s="163"/>
      <c r="J21" s="163"/>
    </row>
    <row r="22" spans="2:11" ht="18.75" customHeight="1" outlineLevel="1">
      <c r="B22" s="80" t="s">
        <v>196</v>
      </c>
      <c r="C22" s="80">
        <v>93382</v>
      </c>
      <c r="D22" s="80" t="s">
        <v>923</v>
      </c>
      <c r="E22" s="138" t="s">
        <v>502</v>
      </c>
      <c r="F22" s="80" t="s">
        <v>50</v>
      </c>
      <c r="G22" s="116">
        <v>72.319999999999993</v>
      </c>
      <c r="H22" s="163">
        <v>31.94</v>
      </c>
      <c r="I22" s="190">
        <f t="shared" ref="I22:I33" si="0">H22*$L$12</f>
        <v>39.925000000000004</v>
      </c>
      <c r="J22" s="163">
        <f t="shared" ref="J22:J32" si="1">PRODUCT(G22*I22)</f>
        <v>2887.3760000000002</v>
      </c>
    </row>
    <row r="23" spans="2:11" ht="18.75" customHeight="1" outlineLevel="1">
      <c r="B23" s="80" t="s">
        <v>197</v>
      </c>
      <c r="C23" s="34">
        <v>93358</v>
      </c>
      <c r="D23" s="80" t="s">
        <v>923</v>
      </c>
      <c r="E23" s="138" t="s">
        <v>804</v>
      </c>
      <c r="F23" s="80" t="s">
        <v>50</v>
      </c>
      <c r="G23" s="116">
        <v>88.46</v>
      </c>
      <c r="H23" s="163">
        <v>70.53</v>
      </c>
      <c r="I23" s="190">
        <f t="shared" si="0"/>
        <v>88.162499999999994</v>
      </c>
      <c r="J23" s="163">
        <f t="shared" si="1"/>
        <v>7798.8547499999986</v>
      </c>
    </row>
    <row r="24" spans="2:11" ht="30" customHeight="1" outlineLevel="1">
      <c r="B24" s="80" t="s">
        <v>198</v>
      </c>
      <c r="C24" s="34">
        <v>97083</v>
      </c>
      <c r="D24" s="80" t="s">
        <v>923</v>
      </c>
      <c r="E24" s="138" t="s">
        <v>1068</v>
      </c>
      <c r="F24" s="80" t="s">
        <v>52</v>
      </c>
      <c r="G24" s="116">
        <v>50.86</v>
      </c>
      <c r="H24" s="163">
        <v>2.79</v>
      </c>
      <c r="I24" s="190">
        <f t="shared" si="0"/>
        <v>3.4874999999999998</v>
      </c>
      <c r="J24" s="163">
        <f t="shared" si="1"/>
        <v>177.37424999999999</v>
      </c>
    </row>
    <row r="25" spans="2:11" ht="18.75" customHeight="1" outlineLevel="1">
      <c r="B25" s="80" t="s">
        <v>199</v>
      </c>
      <c r="C25" s="136">
        <v>96995</v>
      </c>
      <c r="D25" s="80" t="s">
        <v>923</v>
      </c>
      <c r="E25" s="138" t="s">
        <v>1067</v>
      </c>
      <c r="F25" s="80" t="s">
        <v>50</v>
      </c>
      <c r="G25" s="116">
        <v>181.3</v>
      </c>
      <c r="H25" s="163">
        <v>42.76</v>
      </c>
      <c r="I25" s="190">
        <f t="shared" si="0"/>
        <v>53.449999999999996</v>
      </c>
      <c r="J25" s="163">
        <f t="shared" si="1"/>
        <v>9690.4850000000006</v>
      </c>
    </row>
    <row r="26" spans="2:11" ht="18.75" customHeight="1" outlineLevel="1">
      <c r="B26" s="92" t="s">
        <v>66</v>
      </c>
      <c r="C26" s="80"/>
      <c r="D26" s="80"/>
      <c r="E26" s="83" t="s">
        <v>503</v>
      </c>
      <c r="F26" s="80"/>
      <c r="G26" s="25"/>
      <c r="H26" s="163"/>
      <c r="I26" s="190"/>
      <c r="J26" s="163"/>
    </row>
    <row r="27" spans="2:11" ht="18.75" customHeight="1" outlineLevel="1">
      <c r="B27" s="80" t="s">
        <v>200</v>
      </c>
      <c r="C27" s="34">
        <v>93358</v>
      </c>
      <c r="D27" s="80" t="s">
        <v>923</v>
      </c>
      <c r="E27" s="138" t="s">
        <v>804</v>
      </c>
      <c r="F27" s="80" t="s">
        <v>50</v>
      </c>
      <c r="G27" s="116">
        <f>10.76+38.25</f>
        <v>49.01</v>
      </c>
      <c r="H27" s="163">
        <v>70.53</v>
      </c>
      <c r="I27" s="190">
        <f t="shared" si="0"/>
        <v>88.162499999999994</v>
      </c>
      <c r="J27" s="163">
        <f t="shared" si="1"/>
        <v>4320.8441249999996</v>
      </c>
    </row>
    <row r="28" spans="2:11" ht="30" customHeight="1" outlineLevel="1">
      <c r="B28" s="80" t="s">
        <v>201</v>
      </c>
      <c r="C28" s="34">
        <v>97083</v>
      </c>
      <c r="D28" s="80" t="s">
        <v>923</v>
      </c>
      <c r="E28" s="138" t="s">
        <v>1068</v>
      </c>
      <c r="F28" s="80" t="s">
        <v>52</v>
      </c>
      <c r="G28" s="116">
        <v>14.54</v>
      </c>
      <c r="H28" s="163">
        <v>2.79</v>
      </c>
      <c r="I28" s="190">
        <f t="shared" si="0"/>
        <v>3.4874999999999998</v>
      </c>
      <c r="J28" s="163">
        <f t="shared" si="1"/>
        <v>50.708249999999992</v>
      </c>
    </row>
    <row r="29" spans="2:11" ht="18.75" customHeight="1" outlineLevel="1">
      <c r="B29" s="80" t="s">
        <v>202</v>
      </c>
      <c r="C29" s="136">
        <v>96995</v>
      </c>
      <c r="D29" s="80" t="s">
        <v>923</v>
      </c>
      <c r="E29" s="138" t="s">
        <v>1067</v>
      </c>
      <c r="F29" s="80" t="s">
        <v>50</v>
      </c>
      <c r="G29" s="116">
        <v>9.01</v>
      </c>
      <c r="H29" s="163">
        <v>42.76</v>
      </c>
      <c r="I29" s="190">
        <f t="shared" si="0"/>
        <v>53.449999999999996</v>
      </c>
      <c r="J29" s="163">
        <f t="shared" si="1"/>
        <v>481.58449999999993</v>
      </c>
    </row>
    <row r="30" spans="2:11" ht="18.75" customHeight="1" outlineLevel="1">
      <c r="B30" s="92" t="s">
        <v>67</v>
      </c>
      <c r="C30" s="80"/>
      <c r="D30" s="80"/>
      <c r="E30" s="83" t="s">
        <v>504</v>
      </c>
      <c r="F30" s="80"/>
      <c r="G30" s="25"/>
      <c r="H30" s="163">
        <v>0</v>
      </c>
      <c r="I30" s="190">
        <f t="shared" si="0"/>
        <v>0</v>
      </c>
      <c r="J30" s="163">
        <f t="shared" si="1"/>
        <v>0</v>
      </c>
    </row>
    <row r="31" spans="2:11" ht="18.75" customHeight="1" outlineLevel="1">
      <c r="B31" s="80" t="s">
        <v>203</v>
      </c>
      <c r="C31" s="34">
        <v>93358</v>
      </c>
      <c r="D31" s="80" t="s">
        <v>923</v>
      </c>
      <c r="E31" s="138" t="s">
        <v>804</v>
      </c>
      <c r="F31" s="80" t="s">
        <v>50</v>
      </c>
      <c r="G31" s="116">
        <v>9.6</v>
      </c>
      <c r="H31" s="163">
        <v>70.53</v>
      </c>
      <c r="I31" s="190">
        <f t="shared" si="0"/>
        <v>88.162499999999994</v>
      </c>
      <c r="J31" s="163">
        <f t="shared" si="1"/>
        <v>846.3599999999999</v>
      </c>
    </row>
    <row r="32" spans="2:11" ht="30" customHeight="1" outlineLevel="1">
      <c r="B32" s="80" t="s">
        <v>204</v>
      </c>
      <c r="C32" s="34">
        <v>97083</v>
      </c>
      <c r="D32" s="80" t="s">
        <v>923</v>
      </c>
      <c r="E32" s="138" t="s">
        <v>1068</v>
      </c>
      <c r="F32" s="80" t="s">
        <v>52</v>
      </c>
      <c r="G32" s="116">
        <v>12.96</v>
      </c>
      <c r="H32" s="163">
        <v>2.79</v>
      </c>
      <c r="I32" s="190">
        <f t="shared" si="0"/>
        <v>3.4874999999999998</v>
      </c>
      <c r="J32" s="163">
        <f t="shared" si="1"/>
        <v>45.198</v>
      </c>
    </row>
    <row r="33" spans="2:11" ht="18.75" customHeight="1" outlineLevel="1">
      <c r="B33" s="80" t="s">
        <v>205</v>
      </c>
      <c r="C33" s="136">
        <v>96995</v>
      </c>
      <c r="D33" s="80" t="s">
        <v>923</v>
      </c>
      <c r="E33" s="138" t="s">
        <v>1067</v>
      </c>
      <c r="F33" s="80" t="s">
        <v>50</v>
      </c>
      <c r="G33" s="116">
        <v>1.82</v>
      </c>
      <c r="H33" s="163">
        <v>42.76</v>
      </c>
      <c r="I33" s="190">
        <f t="shared" si="0"/>
        <v>53.449999999999996</v>
      </c>
      <c r="J33" s="163">
        <f>PRODUCT(G33*I33)</f>
        <v>97.278999999999996</v>
      </c>
    </row>
    <row r="34" spans="2:11" ht="18.75" customHeight="1" outlineLevel="1">
      <c r="B34" s="92" t="s">
        <v>1271</v>
      </c>
      <c r="C34" s="80"/>
      <c r="D34" s="80"/>
      <c r="E34" s="83" t="s">
        <v>504</v>
      </c>
      <c r="F34" s="80"/>
      <c r="G34" s="25"/>
      <c r="H34" s="163"/>
      <c r="I34" s="190"/>
      <c r="J34" s="163"/>
    </row>
    <row r="35" spans="2:11" ht="30" customHeight="1" outlineLevel="1">
      <c r="B35" s="120" t="s">
        <v>1272</v>
      </c>
      <c r="C35" s="120">
        <v>4813</v>
      </c>
      <c r="D35" s="188" t="s">
        <v>923</v>
      </c>
      <c r="E35" s="138" t="s">
        <v>1069</v>
      </c>
      <c r="F35" s="120" t="s">
        <v>64</v>
      </c>
      <c r="G35" s="116">
        <v>10</v>
      </c>
      <c r="H35" s="190">
        <v>430</v>
      </c>
      <c r="I35" s="190">
        <f>H35*$L$12</f>
        <v>537.5</v>
      </c>
      <c r="J35" s="163">
        <f>PRODUCT(G35*I35)</f>
        <v>5375</v>
      </c>
      <c r="K35" s="189"/>
    </row>
    <row r="36" spans="2:11" ht="18.75" customHeight="1" outlineLevel="1">
      <c r="B36" s="120" t="s">
        <v>1273</v>
      </c>
      <c r="C36" s="120" t="s">
        <v>171</v>
      </c>
      <c r="D36" s="120" t="s">
        <v>65</v>
      </c>
      <c r="E36" s="139" t="s">
        <v>494</v>
      </c>
      <c r="F36" s="120" t="s">
        <v>59</v>
      </c>
      <c r="G36" s="116">
        <v>32</v>
      </c>
      <c r="H36" s="163">
        <v>69.62</v>
      </c>
      <c r="I36" s="190">
        <f t="shared" ref="I36" si="2">H36*$L$12</f>
        <v>87.025000000000006</v>
      </c>
      <c r="J36" s="163">
        <f t="shared" ref="J36" si="3">PRODUCT(G36*I36)</f>
        <v>2784.8</v>
      </c>
    </row>
    <row r="37" spans="2:11" ht="18.75" customHeight="1" outlineLevel="1">
      <c r="B37" s="270"/>
      <c r="C37" s="271"/>
      <c r="D37" s="271"/>
      <c r="E37" s="271"/>
      <c r="F37" s="271"/>
      <c r="G37" s="271"/>
      <c r="H37" s="271"/>
      <c r="I37" s="271"/>
      <c r="J37" s="272"/>
    </row>
    <row r="38" spans="2:11" ht="18.75" customHeight="1">
      <c r="B38" s="74"/>
      <c r="C38" s="74"/>
      <c r="D38" s="74"/>
      <c r="G38" s="108"/>
      <c r="H38" s="162"/>
      <c r="I38" s="162"/>
      <c r="J38" s="163"/>
    </row>
    <row r="39" spans="2:11" ht="18.75" customHeight="1">
      <c r="B39" s="103">
        <v>3</v>
      </c>
      <c r="C39" s="103"/>
      <c r="D39" s="103"/>
      <c r="E39" s="85" t="s">
        <v>109</v>
      </c>
      <c r="F39" s="85"/>
      <c r="G39" s="6"/>
      <c r="H39" s="154"/>
      <c r="I39" s="154"/>
      <c r="J39" s="155">
        <f>SUM(J40:J78)</f>
        <v>205462.92587500002</v>
      </c>
    </row>
    <row r="40" spans="2:11" ht="18.75" customHeight="1" outlineLevel="1">
      <c r="B40" s="77" t="s">
        <v>49</v>
      </c>
      <c r="C40" s="77"/>
      <c r="D40" s="77"/>
      <c r="E40" s="78" t="s">
        <v>897</v>
      </c>
      <c r="F40" s="79"/>
      <c r="G40" s="25"/>
      <c r="H40" s="163"/>
      <c r="I40" s="163"/>
      <c r="J40" s="163"/>
    </row>
    <row r="41" spans="2:11" ht="30" customHeight="1" outlineLevel="1">
      <c r="B41" s="120" t="s">
        <v>206</v>
      </c>
      <c r="C41" s="120">
        <v>96535</v>
      </c>
      <c r="D41" s="80" t="s">
        <v>923</v>
      </c>
      <c r="E41" s="138" t="s">
        <v>1074</v>
      </c>
      <c r="F41" s="120" t="s">
        <v>52</v>
      </c>
      <c r="G41" s="116">
        <v>219.06</v>
      </c>
      <c r="H41" s="163">
        <v>132.03</v>
      </c>
      <c r="I41" s="190">
        <f t="shared" ref="I41:I102" si="4">H41*$L$12</f>
        <v>165.03749999999999</v>
      </c>
      <c r="J41" s="163">
        <f t="shared" ref="J41:J66" si="5">PRODUCT(G41*I41)</f>
        <v>36153.114750000001</v>
      </c>
    </row>
    <row r="42" spans="2:11" ht="38.25" customHeight="1" outlineLevel="1">
      <c r="B42" s="120" t="s">
        <v>207</v>
      </c>
      <c r="C42" s="120">
        <v>92916</v>
      </c>
      <c r="D42" s="80" t="s">
        <v>923</v>
      </c>
      <c r="E42" s="66" t="s">
        <v>970</v>
      </c>
      <c r="F42" s="120" t="s">
        <v>57</v>
      </c>
      <c r="G42" s="116">
        <v>227.57</v>
      </c>
      <c r="H42" s="163">
        <v>18.34</v>
      </c>
      <c r="I42" s="190">
        <f t="shared" si="4"/>
        <v>22.925000000000001</v>
      </c>
      <c r="J42" s="163">
        <f t="shared" si="5"/>
        <v>5217.0422500000004</v>
      </c>
    </row>
    <row r="43" spans="2:11" ht="38.25" customHeight="1" outlineLevel="1">
      <c r="B43" s="120" t="s">
        <v>208</v>
      </c>
      <c r="C43" s="120">
        <v>92917</v>
      </c>
      <c r="D43" s="80" t="s">
        <v>923</v>
      </c>
      <c r="E43" s="66" t="s">
        <v>973</v>
      </c>
      <c r="F43" s="120" t="s">
        <v>57</v>
      </c>
      <c r="G43" s="116">
        <v>618.9</v>
      </c>
      <c r="H43" s="163">
        <v>17.46</v>
      </c>
      <c r="I43" s="190">
        <f t="shared" si="4"/>
        <v>21.825000000000003</v>
      </c>
      <c r="J43" s="163">
        <f t="shared" si="5"/>
        <v>13507.492500000002</v>
      </c>
    </row>
    <row r="44" spans="2:11" ht="38.25" customHeight="1" outlineLevel="1">
      <c r="B44" s="120" t="s">
        <v>209</v>
      </c>
      <c r="C44" s="142">
        <v>92919</v>
      </c>
      <c r="D44" s="136" t="s">
        <v>923</v>
      </c>
      <c r="E44" s="66" t="s">
        <v>972</v>
      </c>
      <c r="F44" s="120" t="s">
        <v>57</v>
      </c>
      <c r="G44" s="116">
        <v>45.16</v>
      </c>
      <c r="H44" s="163">
        <v>15.69</v>
      </c>
      <c r="I44" s="190">
        <f t="shared" si="4"/>
        <v>19.612500000000001</v>
      </c>
      <c r="J44" s="163">
        <f t="shared" si="5"/>
        <v>885.70049999999992</v>
      </c>
    </row>
    <row r="45" spans="2:11" ht="38.25" customHeight="1" outlineLevel="1">
      <c r="B45" s="120" t="s">
        <v>210</v>
      </c>
      <c r="C45" s="120">
        <v>92921</v>
      </c>
      <c r="D45" s="80" t="s">
        <v>923</v>
      </c>
      <c r="E45" s="66" t="s">
        <v>971</v>
      </c>
      <c r="F45" s="120" t="s">
        <v>57</v>
      </c>
      <c r="G45" s="116">
        <v>18.55</v>
      </c>
      <c r="H45" s="163">
        <v>13.21</v>
      </c>
      <c r="I45" s="190">
        <f t="shared" si="4"/>
        <v>16.512500000000003</v>
      </c>
      <c r="J45" s="163">
        <f t="shared" si="5"/>
        <v>306.30687500000005</v>
      </c>
    </row>
    <row r="46" spans="2:11" ht="38.25" customHeight="1" outlineLevel="1">
      <c r="B46" s="120" t="s">
        <v>211</v>
      </c>
      <c r="C46" s="142">
        <v>92915</v>
      </c>
      <c r="D46" s="136" t="s">
        <v>923</v>
      </c>
      <c r="E46" s="66" t="s">
        <v>974</v>
      </c>
      <c r="F46" s="120" t="s">
        <v>57</v>
      </c>
      <c r="G46" s="116">
        <v>302.27999999999997</v>
      </c>
      <c r="H46" s="163">
        <v>18.96</v>
      </c>
      <c r="I46" s="190">
        <f t="shared" si="4"/>
        <v>23.700000000000003</v>
      </c>
      <c r="J46" s="163">
        <f t="shared" si="5"/>
        <v>7164.0360000000001</v>
      </c>
    </row>
    <row r="47" spans="2:11" ht="30" customHeight="1" outlineLevel="1">
      <c r="B47" s="120" t="s">
        <v>472</v>
      </c>
      <c r="C47" s="120">
        <v>96558</v>
      </c>
      <c r="D47" s="80" t="s">
        <v>923</v>
      </c>
      <c r="E47" s="138" t="s">
        <v>1071</v>
      </c>
      <c r="F47" s="120" t="s">
        <v>50</v>
      </c>
      <c r="G47" s="116">
        <v>46.62</v>
      </c>
      <c r="H47" s="163">
        <v>557.70000000000005</v>
      </c>
      <c r="I47" s="190">
        <f t="shared" si="4"/>
        <v>697.125</v>
      </c>
      <c r="J47" s="163">
        <f t="shared" si="5"/>
        <v>32499.967499999999</v>
      </c>
    </row>
    <row r="48" spans="2:11" ht="18.75" customHeight="1" outlineLevel="1">
      <c r="B48" s="77" t="s">
        <v>60</v>
      </c>
      <c r="C48" s="77"/>
      <c r="D48" s="77"/>
      <c r="E48" s="78" t="s">
        <v>505</v>
      </c>
      <c r="F48" s="79"/>
      <c r="G48" s="116">
        <v>0</v>
      </c>
      <c r="H48" s="163">
        <v>0</v>
      </c>
      <c r="I48" s="190">
        <f t="shared" si="4"/>
        <v>0</v>
      </c>
      <c r="J48" s="163">
        <f t="shared" si="5"/>
        <v>0</v>
      </c>
    </row>
    <row r="49" spans="2:10" ht="30" customHeight="1" outlineLevel="1">
      <c r="B49" s="120" t="s">
        <v>212</v>
      </c>
      <c r="C49" s="33">
        <v>95241</v>
      </c>
      <c r="D49" s="80" t="s">
        <v>923</v>
      </c>
      <c r="E49" s="138" t="s">
        <v>1072</v>
      </c>
      <c r="F49" s="120" t="s">
        <v>52</v>
      </c>
      <c r="G49" s="116">
        <v>72.459999999999994</v>
      </c>
      <c r="H49" s="163">
        <v>28.36</v>
      </c>
      <c r="I49" s="190">
        <f t="shared" si="4"/>
        <v>35.450000000000003</v>
      </c>
      <c r="J49" s="163">
        <f t="shared" ref="J49" si="6">PRODUCT(G49*I49)</f>
        <v>2568.7069999999999</v>
      </c>
    </row>
    <row r="50" spans="2:10" ht="30" customHeight="1" outlineLevel="1">
      <c r="B50" s="120" t="s">
        <v>213</v>
      </c>
      <c r="C50" s="120">
        <v>96536</v>
      </c>
      <c r="D50" s="80" t="s">
        <v>923</v>
      </c>
      <c r="E50" s="138" t="s">
        <v>1070</v>
      </c>
      <c r="F50" s="120" t="s">
        <v>52</v>
      </c>
      <c r="G50" s="116">
        <v>395.37</v>
      </c>
      <c r="H50" s="163">
        <v>67.98</v>
      </c>
      <c r="I50" s="190">
        <f t="shared" si="4"/>
        <v>84.975000000000009</v>
      </c>
      <c r="J50" s="163">
        <f t="shared" si="5"/>
        <v>33596.565750000002</v>
      </c>
    </row>
    <row r="51" spans="2:10" ht="38.25" customHeight="1" outlineLevel="1">
      <c r="B51" s="120" t="s">
        <v>214</v>
      </c>
      <c r="C51" s="120">
        <v>92916</v>
      </c>
      <c r="D51" s="80" t="s">
        <v>923</v>
      </c>
      <c r="E51" s="66" t="s">
        <v>970</v>
      </c>
      <c r="F51" s="120" t="s">
        <v>57</v>
      </c>
      <c r="G51" s="116">
        <v>0.17</v>
      </c>
      <c r="H51" s="163">
        <v>18.34</v>
      </c>
      <c r="I51" s="190">
        <f t="shared" si="4"/>
        <v>22.925000000000001</v>
      </c>
      <c r="J51" s="163">
        <f t="shared" si="5"/>
        <v>3.8972500000000005</v>
      </c>
    </row>
    <row r="52" spans="2:10" ht="38.25" customHeight="1" outlineLevel="1">
      <c r="B52" s="120" t="s">
        <v>215</v>
      </c>
      <c r="C52" s="120">
        <v>92917</v>
      </c>
      <c r="D52" s="80" t="s">
        <v>923</v>
      </c>
      <c r="E52" s="66" t="s">
        <v>973</v>
      </c>
      <c r="F52" s="120" t="s">
        <v>57</v>
      </c>
      <c r="G52" s="116">
        <v>618.9</v>
      </c>
      <c r="H52" s="163">
        <v>17.46</v>
      </c>
      <c r="I52" s="190">
        <f t="shared" si="4"/>
        <v>21.825000000000003</v>
      </c>
      <c r="J52" s="163">
        <f t="shared" si="5"/>
        <v>13507.492500000002</v>
      </c>
    </row>
    <row r="53" spans="2:10" ht="38.25" customHeight="1" outlineLevel="1">
      <c r="B53" s="120" t="s">
        <v>216</v>
      </c>
      <c r="C53" s="142">
        <v>92919</v>
      </c>
      <c r="D53" s="136" t="s">
        <v>923</v>
      </c>
      <c r="E53" s="66" t="s">
        <v>972</v>
      </c>
      <c r="F53" s="120" t="s">
        <v>57</v>
      </c>
      <c r="G53" s="116">
        <v>45.16</v>
      </c>
      <c r="H53" s="163">
        <v>15.69</v>
      </c>
      <c r="I53" s="190">
        <f t="shared" si="4"/>
        <v>19.612500000000001</v>
      </c>
      <c r="J53" s="163">
        <f t="shared" si="5"/>
        <v>885.70049999999992</v>
      </c>
    </row>
    <row r="54" spans="2:10" ht="30" customHeight="1" outlineLevel="1">
      <c r="B54" s="120" t="s">
        <v>217</v>
      </c>
      <c r="C54" s="120">
        <v>92921</v>
      </c>
      <c r="D54" s="80" t="s">
        <v>923</v>
      </c>
      <c r="E54" s="66" t="s">
        <v>1073</v>
      </c>
      <c r="F54" s="120" t="s">
        <v>57</v>
      </c>
      <c r="G54" s="116">
        <v>18.55</v>
      </c>
      <c r="H54" s="163">
        <v>13.11</v>
      </c>
      <c r="I54" s="190">
        <f t="shared" si="4"/>
        <v>16.387499999999999</v>
      </c>
      <c r="J54" s="163">
        <f t="shared" si="5"/>
        <v>303.98812500000003</v>
      </c>
    </row>
    <row r="55" spans="2:10" ht="30" customHeight="1" outlineLevel="1">
      <c r="B55" s="120" t="s">
        <v>218</v>
      </c>
      <c r="C55" s="142">
        <v>92915</v>
      </c>
      <c r="D55" s="136" t="s">
        <v>923</v>
      </c>
      <c r="E55" s="66" t="s">
        <v>936</v>
      </c>
      <c r="F55" s="120" t="s">
        <v>57</v>
      </c>
      <c r="G55" s="116">
        <v>302.27999999999997</v>
      </c>
      <c r="H55" s="163">
        <v>18.170000000000002</v>
      </c>
      <c r="I55" s="190">
        <f t="shared" si="4"/>
        <v>22.712500000000002</v>
      </c>
      <c r="J55" s="163">
        <f t="shared" si="5"/>
        <v>6865.5344999999998</v>
      </c>
    </row>
    <row r="56" spans="2:10" ht="30" customHeight="1" outlineLevel="1">
      <c r="B56" s="120" t="s">
        <v>945</v>
      </c>
      <c r="C56" s="120">
        <v>96557</v>
      </c>
      <c r="D56" s="80" t="s">
        <v>923</v>
      </c>
      <c r="E56" s="138" t="s">
        <v>976</v>
      </c>
      <c r="F56" s="120" t="s">
        <v>50</v>
      </c>
      <c r="G56" s="116">
        <v>22.62</v>
      </c>
      <c r="H56" s="163">
        <v>508.25</v>
      </c>
      <c r="I56" s="190">
        <f t="shared" si="4"/>
        <v>635.3125</v>
      </c>
      <c r="J56" s="163">
        <f t="shared" si="5"/>
        <v>14370.768750000001</v>
      </c>
    </row>
    <row r="57" spans="2:10" ht="18.75" customHeight="1" outlineLevel="1">
      <c r="B57" s="77" t="s">
        <v>115</v>
      </c>
      <c r="C57" s="80"/>
      <c r="D57" s="80"/>
      <c r="E57" s="83" t="s">
        <v>506</v>
      </c>
      <c r="F57" s="80"/>
      <c r="G57" s="116">
        <v>0</v>
      </c>
      <c r="H57" s="163">
        <v>0</v>
      </c>
      <c r="I57" s="190">
        <f t="shared" si="4"/>
        <v>0</v>
      </c>
      <c r="J57" s="163">
        <f t="shared" si="5"/>
        <v>0</v>
      </c>
    </row>
    <row r="58" spans="2:10" ht="38.25" customHeight="1" outlineLevel="1">
      <c r="B58" s="80" t="s">
        <v>219</v>
      </c>
      <c r="C58" s="120">
        <v>100899</v>
      </c>
      <c r="D58" s="80" t="s">
        <v>923</v>
      </c>
      <c r="E58" s="138" t="s">
        <v>1079</v>
      </c>
      <c r="F58" s="80" t="s">
        <v>59</v>
      </c>
      <c r="G58" s="116">
        <v>63</v>
      </c>
      <c r="H58" s="163">
        <v>72.5</v>
      </c>
      <c r="I58" s="190">
        <f t="shared" si="4"/>
        <v>90.625</v>
      </c>
      <c r="J58" s="163">
        <f t="shared" si="5"/>
        <v>5709.375</v>
      </c>
    </row>
    <row r="59" spans="2:10" ht="30" customHeight="1" outlineLevel="1">
      <c r="B59" s="80" t="s">
        <v>220</v>
      </c>
      <c r="C59" s="80">
        <v>95601</v>
      </c>
      <c r="D59" s="80" t="s">
        <v>923</v>
      </c>
      <c r="E59" s="138" t="s">
        <v>1075</v>
      </c>
      <c r="F59" s="80" t="s">
        <v>47</v>
      </c>
      <c r="G59" s="116">
        <v>9</v>
      </c>
      <c r="H59" s="163">
        <v>15.84</v>
      </c>
      <c r="I59" s="190">
        <f t="shared" si="4"/>
        <v>19.8</v>
      </c>
      <c r="J59" s="163">
        <f t="shared" si="5"/>
        <v>178.20000000000002</v>
      </c>
    </row>
    <row r="60" spans="2:10" ht="30" customHeight="1" outlineLevel="1">
      <c r="B60" s="80" t="s">
        <v>221</v>
      </c>
      <c r="C60" s="33">
        <v>95241</v>
      </c>
      <c r="D60" s="80" t="s">
        <v>923</v>
      </c>
      <c r="E60" s="138" t="s">
        <v>1077</v>
      </c>
      <c r="F60" s="120" t="s">
        <v>52</v>
      </c>
      <c r="G60" s="116">
        <v>12.96</v>
      </c>
      <c r="H60" s="163">
        <v>24.71</v>
      </c>
      <c r="I60" s="190">
        <f t="shared" si="4"/>
        <v>30.887500000000003</v>
      </c>
      <c r="J60" s="163">
        <f t="shared" si="5"/>
        <v>400.30200000000008</v>
      </c>
    </row>
    <row r="61" spans="2:10" ht="30" customHeight="1" outlineLevel="1">
      <c r="B61" s="80" t="s">
        <v>222</v>
      </c>
      <c r="C61" s="120">
        <v>96535</v>
      </c>
      <c r="D61" s="80" t="s">
        <v>923</v>
      </c>
      <c r="E61" s="138" t="s">
        <v>1074</v>
      </c>
      <c r="F61" s="120" t="s">
        <v>52</v>
      </c>
      <c r="G61" s="116">
        <v>8.64</v>
      </c>
      <c r="H61" s="163">
        <v>123.44</v>
      </c>
      <c r="I61" s="190">
        <f t="shared" si="4"/>
        <v>154.30000000000001</v>
      </c>
      <c r="J61" s="163">
        <f t="shared" si="5"/>
        <v>1333.1520000000003</v>
      </c>
    </row>
    <row r="62" spans="2:10" ht="38.25" customHeight="1" outlineLevel="1">
      <c r="B62" s="80" t="s">
        <v>507</v>
      </c>
      <c r="C62" s="142">
        <v>92919</v>
      </c>
      <c r="D62" s="136" t="s">
        <v>923</v>
      </c>
      <c r="E62" s="66" t="s">
        <v>972</v>
      </c>
      <c r="F62" s="120" t="s">
        <v>57</v>
      </c>
      <c r="G62" s="116">
        <v>238.29</v>
      </c>
      <c r="H62" s="163">
        <v>15.41</v>
      </c>
      <c r="I62" s="190">
        <f t="shared" si="4"/>
        <v>19.262499999999999</v>
      </c>
      <c r="J62" s="163">
        <f t="shared" si="5"/>
        <v>4590.0611249999993</v>
      </c>
    </row>
    <row r="63" spans="2:10" ht="38.25" customHeight="1" outlineLevel="1">
      <c r="B63" s="80" t="s">
        <v>508</v>
      </c>
      <c r="C63" s="120">
        <v>92921</v>
      </c>
      <c r="D63" s="80" t="s">
        <v>923</v>
      </c>
      <c r="E63" s="66" t="s">
        <v>971</v>
      </c>
      <c r="F63" s="120" t="s">
        <v>57</v>
      </c>
      <c r="G63" s="116">
        <v>199.34</v>
      </c>
      <c r="H63" s="163">
        <v>13.21</v>
      </c>
      <c r="I63" s="190">
        <f t="shared" si="4"/>
        <v>16.512500000000003</v>
      </c>
      <c r="J63" s="163">
        <f t="shared" si="5"/>
        <v>3291.6017500000007</v>
      </c>
    </row>
    <row r="64" spans="2:10" ht="38.25" customHeight="1" outlineLevel="1">
      <c r="B64" s="80" t="s">
        <v>509</v>
      </c>
      <c r="C64" s="120">
        <v>92924</v>
      </c>
      <c r="D64" s="80" t="s">
        <v>923</v>
      </c>
      <c r="E64" s="66" t="s">
        <v>975</v>
      </c>
      <c r="F64" s="120" t="s">
        <v>57</v>
      </c>
      <c r="G64" s="116">
        <v>18.489999999999998</v>
      </c>
      <c r="H64" s="163">
        <v>14.5</v>
      </c>
      <c r="I64" s="190">
        <f t="shared" si="4"/>
        <v>18.125</v>
      </c>
      <c r="J64" s="163">
        <f t="shared" si="5"/>
        <v>335.13124999999997</v>
      </c>
    </row>
    <row r="65" spans="2:12" ht="38.25" customHeight="1" outlineLevel="1">
      <c r="B65" s="80" t="s">
        <v>808</v>
      </c>
      <c r="C65" s="142">
        <v>92915</v>
      </c>
      <c r="D65" s="136" t="s">
        <v>923</v>
      </c>
      <c r="E65" s="66" t="s">
        <v>974</v>
      </c>
      <c r="F65" s="120" t="s">
        <v>57</v>
      </c>
      <c r="G65" s="116">
        <v>23.54</v>
      </c>
      <c r="H65" s="163">
        <v>18.96</v>
      </c>
      <c r="I65" s="190">
        <f t="shared" si="4"/>
        <v>23.700000000000003</v>
      </c>
      <c r="J65" s="163">
        <f t="shared" si="5"/>
        <v>557.89800000000002</v>
      </c>
    </row>
    <row r="66" spans="2:12" ht="30" customHeight="1" outlineLevel="1">
      <c r="B66" s="80" t="s">
        <v>809</v>
      </c>
      <c r="C66" s="120">
        <v>96557</v>
      </c>
      <c r="D66" s="80" t="s">
        <v>923</v>
      </c>
      <c r="E66" s="138" t="s">
        <v>976</v>
      </c>
      <c r="F66" s="120" t="s">
        <v>50</v>
      </c>
      <c r="G66" s="116">
        <v>10.87</v>
      </c>
      <c r="H66" s="163">
        <v>551.27</v>
      </c>
      <c r="I66" s="190">
        <f t="shared" si="4"/>
        <v>689.08749999999998</v>
      </c>
      <c r="J66" s="163">
        <f t="shared" si="5"/>
        <v>7490.381124999999</v>
      </c>
    </row>
    <row r="67" spans="2:12" ht="18.75" customHeight="1" outlineLevel="1">
      <c r="B67" s="77" t="s">
        <v>116</v>
      </c>
      <c r="C67" s="80"/>
      <c r="D67" s="80"/>
      <c r="E67" s="83" t="s">
        <v>510</v>
      </c>
      <c r="F67" s="80"/>
      <c r="G67" s="116">
        <v>0</v>
      </c>
      <c r="H67" s="163">
        <v>0</v>
      </c>
      <c r="I67" s="190">
        <f t="shared" si="4"/>
        <v>0</v>
      </c>
      <c r="J67" s="163">
        <f t="shared" ref="J67" si="7">TRUNC(G67*I67,2)</f>
        <v>0</v>
      </c>
    </row>
    <row r="68" spans="2:12" ht="38.25" customHeight="1" outlineLevel="1">
      <c r="B68" s="80" t="s">
        <v>223</v>
      </c>
      <c r="C68" s="120">
        <v>100897</v>
      </c>
      <c r="D68" s="80" t="s">
        <v>923</v>
      </c>
      <c r="E68" s="138" t="s">
        <v>1076</v>
      </c>
      <c r="F68" s="80" t="s">
        <v>59</v>
      </c>
      <c r="G68" s="116">
        <v>21</v>
      </c>
      <c r="H68" s="163">
        <v>110</v>
      </c>
      <c r="I68" s="190">
        <f t="shared" si="4"/>
        <v>137.5</v>
      </c>
      <c r="J68" s="163">
        <f t="shared" ref="J68:J78" si="8">PRODUCT(G68*I68)</f>
        <v>2887.5</v>
      </c>
    </row>
    <row r="69" spans="2:12" ht="30" customHeight="1" outlineLevel="1">
      <c r="B69" s="80" t="s">
        <v>224</v>
      </c>
      <c r="C69" s="33">
        <v>95241</v>
      </c>
      <c r="D69" s="80" t="s">
        <v>923</v>
      </c>
      <c r="E69" s="138" t="s">
        <v>1077</v>
      </c>
      <c r="F69" s="120" t="s">
        <v>52</v>
      </c>
      <c r="G69" s="116">
        <v>1.5</v>
      </c>
      <c r="H69" s="163">
        <v>28.36</v>
      </c>
      <c r="I69" s="190">
        <f t="shared" si="4"/>
        <v>35.450000000000003</v>
      </c>
      <c r="J69" s="163">
        <f t="shared" si="8"/>
        <v>53.175000000000004</v>
      </c>
    </row>
    <row r="70" spans="2:12" ht="30" customHeight="1" outlineLevel="1">
      <c r="B70" s="80" t="s">
        <v>225</v>
      </c>
      <c r="C70" s="120">
        <v>96534</v>
      </c>
      <c r="D70" s="80" t="s">
        <v>923</v>
      </c>
      <c r="E70" s="138" t="s">
        <v>1078</v>
      </c>
      <c r="F70" s="120" t="s">
        <v>52</v>
      </c>
      <c r="G70" s="116">
        <v>6</v>
      </c>
      <c r="H70" s="163">
        <v>78.63</v>
      </c>
      <c r="I70" s="190">
        <f t="shared" si="4"/>
        <v>98.287499999999994</v>
      </c>
      <c r="J70" s="163">
        <f t="shared" si="8"/>
        <v>589.72499999999991</v>
      </c>
    </row>
    <row r="71" spans="2:12" ht="38.25" customHeight="1" outlineLevel="1">
      <c r="B71" s="80" t="s">
        <v>226</v>
      </c>
      <c r="C71" s="142">
        <v>92915</v>
      </c>
      <c r="D71" s="136" t="s">
        <v>923</v>
      </c>
      <c r="E71" s="66" t="s">
        <v>974</v>
      </c>
      <c r="F71" s="120" t="s">
        <v>57</v>
      </c>
      <c r="G71" s="116">
        <v>12.23</v>
      </c>
      <c r="H71" s="163">
        <v>18.96</v>
      </c>
      <c r="I71" s="190">
        <f t="shared" si="4"/>
        <v>23.700000000000003</v>
      </c>
      <c r="J71" s="163">
        <f t="shared" si="8"/>
        <v>289.85100000000006</v>
      </c>
    </row>
    <row r="72" spans="2:12" ht="30" customHeight="1" outlineLevel="1">
      <c r="B72" s="80" t="s">
        <v>511</v>
      </c>
      <c r="C72" s="120">
        <v>96557</v>
      </c>
      <c r="D72" s="80" t="s">
        <v>923</v>
      </c>
      <c r="E72" s="138" t="s">
        <v>976</v>
      </c>
      <c r="F72" s="120" t="s">
        <v>50</v>
      </c>
      <c r="G72" s="116">
        <v>0.75</v>
      </c>
      <c r="H72" s="163">
        <v>551.27</v>
      </c>
      <c r="I72" s="190">
        <f t="shared" si="4"/>
        <v>689.08749999999998</v>
      </c>
      <c r="J72" s="163">
        <f>PRODUCT(G72,I72)</f>
        <v>516.81562499999995</v>
      </c>
    </row>
    <row r="73" spans="2:12" ht="18.75" customHeight="1" outlineLevel="1">
      <c r="B73" s="77" t="s">
        <v>119</v>
      </c>
      <c r="C73" s="77"/>
      <c r="D73" s="77"/>
      <c r="E73" s="83" t="s">
        <v>805</v>
      </c>
      <c r="F73" s="79"/>
      <c r="G73" s="116">
        <v>0</v>
      </c>
      <c r="H73" s="163">
        <v>0</v>
      </c>
      <c r="I73" s="190">
        <f t="shared" si="4"/>
        <v>0</v>
      </c>
      <c r="J73" s="163">
        <f t="shared" si="8"/>
        <v>0</v>
      </c>
    </row>
    <row r="74" spans="2:12" ht="30" customHeight="1" outlineLevel="1" thickBot="1">
      <c r="B74" s="120" t="s">
        <v>227</v>
      </c>
      <c r="C74" s="33">
        <v>95241</v>
      </c>
      <c r="D74" s="80" t="s">
        <v>923</v>
      </c>
      <c r="E74" s="138" t="s">
        <v>935</v>
      </c>
      <c r="F74" s="120" t="s">
        <v>52</v>
      </c>
      <c r="G74" s="116">
        <v>11.45</v>
      </c>
      <c r="H74" s="163">
        <v>28.36</v>
      </c>
      <c r="I74" s="190">
        <f t="shared" si="4"/>
        <v>35.450000000000003</v>
      </c>
      <c r="J74" s="163">
        <f t="shared" si="8"/>
        <v>405.90250000000003</v>
      </c>
    </row>
    <row r="75" spans="2:12" ht="30" customHeight="1" outlineLevel="1" thickTop="1">
      <c r="B75" s="120" t="s">
        <v>228</v>
      </c>
      <c r="C75" s="120">
        <v>96533</v>
      </c>
      <c r="D75" s="80" t="s">
        <v>923</v>
      </c>
      <c r="E75" s="138" t="s">
        <v>977</v>
      </c>
      <c r="F75" s="120" t="s">
        <v>52</v>
      </c>
      <c r="G75" s="116">
        <v>36.64</v>
      </c>
      <c r="H75" s="163">
        <v>102.75</v>
      </c>
      <c r="I75" s="190">
        <f t="shared" si="4"/>
        <v>128.4375</v>
      </c>
      <c r="J75" s="163">
        <f t="shared" si="8"/>
        <v>4705.95</v>
      </c>
      <c r="L75" s="149"/>
    </row>
    <row r="76" spans="2:12" ht="38.25" customHeight="1" outlineLevel="1" thickBot="1">
      <c r="B76" s="120" t="s">
        <v>806</v>
      </c>
      <c r="C76" s="120">
        <v>92917</v>
      </c>
      <c r="D76" s="80" t="s">
        <v>923</v>
      </c>
      <c r="E76" s="66" t="s">
        <v>973</v>
      </c>
      <c r="F76" s="120" t="s">
        <v>57</v>
      </c>
      <c r="G76" s="116">
        <v>78.87</v>
      </c>
      <c r="H76" s="163">
        <v>17.46</v>
      </c>
      <c r="I76" s="190">
        <f t="shared" si="4"/>
        <v>21.825000000000003</v>
      </c>
      <c r="J76" s="163">
        <f t="shared" si="8"/>
        <v>1721.3377500000004</v>
      </c>
      <c r="L76" s="150"/>
    </row>
    <row r="77" spans="2:12" ht="30" customHeight="1" outlineLevel="1">
      <c r="B77" s="120" t="s">
        <v>512</v>
      </c>
      <c r="C77" s="142">
        <v>92915</v>
      </c>
      <c r="D77" s="136" t="s">
        <v>923</v>
      </c>
      <c r="E77" s="66" t="s">
        <v>974</v>
      </c>
      <c r="F77" s="120" t="s">
        <v>57</v>
      </c>
      <c r="G77" s="116">
        <v>8.43</v>
      </c>
      <c r="H77" s="163">
        <v>18.96</v>
      </c>
      <c r="I77" s="190">
        <f t="shared" si="4"/>
        <v>23.700000000000003</v>
      </c>
      <c r="J77" s="163">
        <f t="shared" si="8"/>
        <v>199.79100000000003</v>
      </c>
      <c r="L77" s="151"/>
    </row>
    <row r="78" spans="2:12" ht="30" customHeight="1" outlineLevel="1" thickBot="1">
      <c r="B78" s="120" t="s">
        <v>807</v>
      </c>
      <c r="C78" s="120">
        <v>96557</v>
      </c>
      <c r="D78" s="80" t="s">
        <v>923</v>
      </c>
      <c r="E78" s="138" t="s">
        <v>976</v>
      </c>
      <c r="F78" s="120" t="s">
        <v>50</v>
      </c>
      <c r="G78" s="116">
        <v>3.44</v>
      </c>
      <c r="H78" s="163">
        <v>551.27</v>
      </c>
      <c r="I78" s="190">
        <f t="shared" si="4"/>
        <v>689.08749999999998</v>
      </c>
      <c r="J78" s="163">
        <f t="shared" si="8"/>
        <v>2370.4609999999998</v>
      </c>
      <c r="L78" s="150"/>
    </row>
    <row r="79" spans="2:12" ht="18.75" customHeight="1" outlineLevel="1" collapsed="1">
      <c r="B79" s="122"/>
      <c r="C79" s="123"/>
      <c r="D79" s="123"/>
      <c r="E79" s="123"/>
      <c r="F79" s="123"/>
      <c r="G79" s="123"/>
      <c r="H79" s="164"/>
      <c r="I79" s="190"/>
      <c r="J79" s="163">
        <f t="shared" ref="J79:J96" si="9">TRUNC(G79*I79,2)</f>
        <v>0</v>
      </c>
      <c r="L79" s="151"/>
    </row>
    <row r="80" spans="2:12" ht="18.75" customHeight="1">
      <c r="B80" s="103">
        <v>4</v>
      </c>
      <c r="C80" s="103"/>
      <c r="D80" s="103"/>
      <c r="E80" s="85" t="s">
        <v>68</v>
      </c>
      <c r="F80" s="85"/>
      <c r="G80" s="137"/>
      <c r="H80" s="154"/>
      <c r="I80" s="154"/>
      <c r="J80" s="155">
        <f>SUM(J81:J107)</f>
        <v>205298.75062499999</v>
      </c>
      <c r="L80" s="151"/>
    </row>
    <row r="81" spans="2:12" ht="18.75" customHeight="1" outlineLevel="1" thickBot="1">
      <c r="B81" s="77" t="s">
        <v>51</v>
      </c>
      <c r="C81" s="77"/>
      <c r="D81" s="77"/>
      <c r="E81" s="78" t="s">
        <v>79</v>
      </c>
      <c r="F81" s="79"/>
      <c r="G81" s="116"/>
      <c r="H81" s="163"/>
      <c r="I81" s="190"/>
      <c r="J81" s="163"/>
      <c r="L81" s="150"/>
    </row>
    <row r="82" spans="2:12" ht="38.25" customHeight="1" outlineLevel="1">
      <c r="B82" s="120" t="s">
        <v>229</v>
      </c>
      <c r="C82" s="142">
        <v>92431</v>
      </c>
      <c r="D82" s="136" t="s">
        <v>923</v>
      </c>
      <c r="E82" s="66" t="s">
        <v>937</v>
      </c>
      <c r="F82" s="120" t="s">
        <v>52</v>
      </c>
      <c r="G82" s="116">
        <v>278.73</v>
      </c>
      <c r="H82" s="163">
        <v>49.5</v>
      </c>
      <c r="I82" s="190">
        <f t="shared" si="4"/>
        <v>61.875</v>
      </c>
      <c r="J82" s="163">
        <f t="shared" ref="J82:J95" si="10">PRODUCT(G82*I82)</f>
        <v>17246.418750000001</v>
      </c>
      <c r="L82" s="151"/>
    </row>
    <row r="83" spans="2:12" ht="38.25" customHeight="1" outlineLevel="1" thickBot="1">
      <c r="B83" s="120" t="s">
        <v>230</v>
      </c>
      <c r="C83" s="142">
        <v>92919</v>
      </c>
      <c r="D83" s="136" t="s">
        <v>923</v>
      </c>
      <c r="E83" s="66" t="s">
        <v>972</v>
      </c>
      <c r="F83" s="120" t="s">
        <v>57</v>
      </c>
      <c r="G83" s="116">
        <v>457.33</v>
      </c>
      <c r="H83" s="163">
        <v>15.69</v>
      </c>
      <c r="I83" s="190">
        <f t="shared" si="4"/>
        <v>19.612500000000001</v>
      </c>
      <c r="J83" s="163">
        <f t="shared" si="10"/>
        <v>8969.3846250000006</v>
      </c>
      <c r="L83" s="150"/>
    </row>
    <row r="84" spans="2:12" ht="38.25" customHeight="1" outlineLevel="1">
      <c r="B84" s="120" t="s">
        <v>231</v>
      </c>
      <c r="C84" s="120">
        <v>92921</v>
      </c>
      <c r="D84" s="80" t="s">
        <v>923</v>
      </c>
      <c r="E84" s="66" t="s">
        <v>971</v>
      </c>
      <c r="F84" s="120" t="s">
        <v>57</v>
      </c>
      <c r="G84" s="116">
        <v>375.19</v>
      </c>
      <c r="H84" s="163">
        <v>13.21</v>
      </c>
      <c r="I84" s="190">
        <f t="shared" si="4"/>
        <v>16.512500000000003</v>
      </c>
      <c r="J84" s="163">
        <f t="shared" si="10"/>
        <v>6195.3248750000012</v>
      </c>
      <c r="L84" s="151"/>
    </row>
    <row r="85" spans="2:12" ht="38.25" customHeight="1" outlineLevel="1" thickBot="1">
      <c r="B85" s="120" t="s">
        <v>232</v>
      </c>
      <c r="C85" s="142">
        <v>92915</v>
      </c>
      <c r="D85" s="136" t="s">
        <v>923</v>
      </c>
      <c r="E85" s="66" t="s">
        <v>974</v>
      </c>
      <c r="F85" s="120" t="s">
        <v>57</v>
      </c>
      <c r="G85" s="116">
        <v>305.04000000000002</v>
      </c>
      <c r="H85" s="163">
        <v>18.96</v>
      </c>
      <c r="I85" s="190">
        <f t="shared" si="4"/>
        <v>23.700000000000003</v>
      </c>
      <c r="J85" s="163">
        <f t="shared" si="10"/>
        <v>7229.4480000000012</v>
      </c>
      <c r="L85" s="150"/>
    </row>
    <row r="86" spans="2:12" ht="30" customHeight="1" outlineLevel="1">
      <c r="B86" s="120" t="s">
        <v>496</v>
      </c>
      <c r="C86" s="120">
        <v>103672</v>
      </c>
      <c r="D86" s="80" t="s">
        <v>923</v>
      </c>
      <c r="E86" s="138" t="s">
        <v>978</v>
      </c>
      <c r="F86" s="120" t="s">
        <v>50</v>
      </c>
      <c r="G86" s="116">
        <v>15.2</v>
      </c>
      <c r="H86" s="163">
        <v>530.34</v>
      </c>
      <c r="I86" s="190">
        <f t="shared" si="4"/>
        <v>662.92500000000007</v>
      </c>
      <c r="J86" s="163">
        <f t="shared" si="10"/>
        <v>10076.460000000001</v>
      </c>
      <c r="L86" s="151"/>
    </row>
    <row r="87" spans="2:12" ht="18.75" customHeight="1" outlineLevel="1" thickBot="1">
      <c r="B87" s="77" t="s">
        <v>53</v>
      </c>
      <c r="C87" s="77"/>
      <c r="D87" s="77"/>
      <c r="E87" s="78" t="s">
        <v>80</v>
      </c>
      <c r="F87" s="79"/>
      <c r="G87" s="116">
        <v>0</v>
      </c>
      <c r="H87" s="163">
        <v>0</v>
      </c>
      <c r="I87" s="190">
        <f t="shared" si="4"/>
        <v>0</v>
      </c>
      <c r="J87" s="163">
        <f t="shared" si="10"/>
        <v>0</v>
      </c>
      <c r="L87" s="150"/>
    </row>
    <row r="88" spans="2:12" ht="38.25" customHeight="1" outlineLevel="1">
      <c r="B88" s="120" t="s">
        <v>233</v>
      </c>
      <c r="C88" s="142">
        <v>92431</v>
      </c>
      <c r="D88" s="136" t="s">
        <v>923</v>
      </c>
      <c r="E88" s="66" t="s">
        <v>938</v>
      </c>
      <c r="F88" s="120" t="s">
        <v>52</v>
      </c>
      <c r="G88" s="116">
        <v>595.11</v>
      </c>
      <c r="H88" s="163">
        <v>49.5</v>
      </c>
      <c r="I88" s="190">
        <f t="shared" si="4"/>
        <v>61.875</v>
      </c>
      <c r="J88" s="163">
        <f t="shared" si="10"/>
        <v>36822.431250000001</v>
      </c>
    </row>
    <row r="89" spans="2:12" ht="38.25" customHeight="1" outlineLevel="1">
      <c r="B89" s="120" t="s">
        <v>234</v>
      </c>
      <c r="C89" s="120">
        <v>92917</v>
      </c>
      <c r="D89" s="80" t="s">
        <v>923</v>
      </c>
      <c r="E89" s="66" t="s">
        <v>973</v>
      </c>
      <c r="F89" s="120" t="s">
        <v>57</v>
      </c>
      <c r="G89" s="116">
        <v>1058.6400000000001</v>
      </c>
      <c r="H89" s="163">
        <v>17.46</v>
      </c>
      <c r="I89" s="190">
        <f t="shared" si="4"/>
        <v>21.825000000000003</v>
      </c>
      <c r="J89" s="163">
        <f t="shared" si="10"/>
        <v>23104.818000000007</v>
      </c>
    </row>
    <row r="90" spans="2:12" ht="38.25" customHeight="1" outlineLevel="1">
      <c r="B90" s="120" t="s">
        <v>235</v>
      </c>
      <c r="C90" s="142">
        <v>92919</v>
      </c>
      <c r="D90" s="136" t="s">
        <v>923</v>
      </c>
      <c r="E90" s="66" t="s">
        <v>972</v>
      </c>
      <c r="F90" s="120" t="s">
        <v>57</v>
      </c>
      <c r="G90" s="116">
        <v>62.37</v>
      </c>
      <c r="H90" s="163">
        <v>15.69</v>
      </c>
      <c r="I90" s="190">
        <f t="shared" si="4"/>
        <v>19.612500000000001</v>
      </c>
      <c r="J90" s="163">
        <f t="shared" si="10"/>
        <v>1223.2316249999999</v>
      </c>
    </row>
    <row r="91" spans="2:12" ht="38.25" customHeight="1" outlineLevel="1">
      <c r="B91" s="120" t="s">
        <v>455</v>
      </c>
      <c r="C91" s="120">
        <v>92921</v>
      </c>
      <c r="D91" s="80" t="s">
        <v>923</v>
      </c>
      <c r="E91" s="66" t="s">
        <v>971</v>
      </c>
      <c r="F91" s="120" t="s">
        <v>57</v>
      </c>
      <c r="G91" s="116">
        <v>7.16</v>
      </c>
      <c r="H91" s="163">
        <v>13.21</v>
      </c>
      <c r="I91" s="190">
        <f t="shared" si="4"/>
        <v>16.512500000000003</v>
      </c>
      <c r="J91" s="163">
        <f t="shared" si="10"/>
        <v>118.22950000000002</v>
      </c>
    </row>
    <row r="92" spans="2:12" ht="38.25" customHeight="1" outlineLevel="1">
      <c r="B92" s="120" t="s">
        <v>497</v>
      </c>
      <c r="C92" s="142">
        <v>92915</v>
      </c>
      <c r="D92" s="136" t="s">
        <v>923</v>
      </c>
      <c r="E92" s="66" t="s">
        <v>974</v>
      </c>
      <c r="F92" s="120" t="s">
        <v>57</v>
      </c>
      <c r="G92" s="116">
        <v>568.99</v>
      </c>
      <c r="H92" s="163">
        <v>18.96</v>
      </c>
      <c r="I92" s="190">
        <f t="shared" si="4"/>
        <v>23.700000000000003</v>
      </c>
      <c r="J92" s="163">
        <f t="shared" si="10"/>
        <v>13485.063000000002</v>
      </c>
    </row>
    <row r="93" spans="2:12" ht="30" customHeight="1" outlineLevel="1">
      <c r="B93" s="120" t="s">
        <v>498</v>
      </c>
      <c r="C93" s="120">
        <v>103669</v>
      </c>
      <c r="D93" s="80" t="s">
        <v>923</v>
      </c>
      <c r="E93" s="138" t="s">
        <v>978</v>
      </c>
      <c r="F93" s="120" t="s">
        <v>50</v>
      </c>
      <c r="G93" s="116">
        <v>40.15</v>
      </c>
      <c r="H93" s="163">
        <v>768.27</v>
      </c>
      <c r="I93" s="190">
        <f t="shared" si="4"/>
        <v>960.33749999999998</v>
      </c>
      <c r="J93" s="163">
        <f t="shared" si="10"/>
        <v>38557.550624999996</v>
      </c>
    </row>
    <row r="94" spans="2:12" ht="18.75" customHeight="1" outlineLevel="1">
      <c r="B94" s="77" t="s">
        <v>54</v>
      </c>
      <c r="C94" s="77"/>
      <c r="D94" s="77"/>
      <c r="E94" s="78" t="s">
        <v>513</v>
      </c>
      <c r="F94" s="79"/>
      <c r="G94" s="116">
        <v>0</v>
      </c>
      <c r="H94" s="163">
        <v>0</v>
      </c>
      <c r="I94" s="190">
        <f t="shared" si="4"/>
        <v>0</v>
      </c>
      <c r="J94" s="163">
        <f t="shared" si="10"/>
        <v>0</v>
      </c>
    </row>
    <row r="95" spans="2:12" ht="18.75" customHeight="1" outlineLevel="1">
      <c r="B95" s="120" t="s">
        <v>236</v>
      </c>
      <c r="C95" s="29">
        <v>93183</v>
      </c>
      <c r="D95" s="120" t="s">
        <v>923</v>
      </c>
      <c r="E95" s="138" t="s">
        <v>939</v>
      </c>
      <c r="F95" s="120" t="s">
        <v>59</v>
      </c>
      <c r="G95" s="116">
        <v>132.22</v>
      </c>
      <c r="H95" s="163">
        <v>59.95</v>
      </c>
      <c r="I95" s="190">
        <f t="shared" si="4"/>
        <v>74.9375</v>
      </c>
      <c r="J95" s="163">
        <f t="shared" si="10"/>
        <v>9908.2362499999999</v>
      </c>
    </row>
    <row r="96" spans="2:12" ht="18.75" customHeight="1" outlineLevel="1">
      <c r="B96" s="77" t="s">
        <v>83</v>
      </c>
      <c r="C96" s="120"/>
      <c r="D96" s="120"/>
      <c r="E96" s="78" t="s">
        <v>514</v>
      </c>
      <c r="F96" s="120"/>
      <c r="G96" s="116">
        <v>0</v>
      </c>
      <c r="H96" s="163">
        <v>0</v>
      </c>
      <c r="I96" s="190">
        <f t="shared" si="4"/>
        <v>0</v>
      </c>
      <c r="J96" s="163">
        <f t="shared" si="9"/>
        <v>0</v>
      </c>
    </row>
    <row r="97" spans="1:10" ht="38.25" customHeight="1" outlineLevel="1">
      <c r="B97" s="120" t="s">
        <v>237</v>
      </c>
      <c r="C97" s="142">
        <v>92431</v>
      </c>
      <c r="D97" s="136" t="s">
        <v>923</v>
      </c>
      <c r="E97" s="66" t="s">
        <v>940</v>
      </c>
      <c r="F97" s="120" t="s">
        <v>52</v>
      </c>
      <c r="G97" s="116">
        <f>98+14.54</f>
        <v>112.53999999999999</v>
      </c>
      <c r="H97" s="163">
        <v>49.5</v>
      </c>
      <c r="I97" s="190">
        <f t="shared" si="4"/>
        <v>61.875</v>
      </c>
      <c r="J97" s="163">
        <f>TRUNC(G97*I97,2)</f>
        <v>6963.41</v>
      </c>
    </row>
    <row r="98" spans="1:10" ht="38.25" customHeight="1" outlineLevel="1">
      <c r="B98" s="120" t="s">
        <v>238</v>
      </c>
      <c r="C98" s="120">
        <v>92917</v>
      </c>
      <c r="D98" s="80" t="s">
        <v>923</v>
      </c>
      <c r="E98" s="66" t="s">
        <v>973</v>
      </c>
      <c r="F98" s="120" t="s">
        <v>57</v>
      </c>
      <c r="G98" s="116">
        <f>240+36.2</f>
        <v>276.2</v>
      </c>
      <c r="H98" s="163">
        <v>17.46</v>
      </c>
      <c r="I98" s="190">
        <f t="shared" si="4"/>
        <v>21.825000000000003</v>
      </c>
      <c r="J98" s="163">
        <f t="shared" ref="J98:J107" si="11">PRODUCT(G98*I98)</f>
        <v>6028.0650000000005</v>
      </c>
    </row>
    <row r="99" spans="1:10" ht="38.25" customHeight="1" outlineLevel="1">
      <c r="B99" s="120" t="s">
        <v>239</v>
      </c>
      <c r="C99" s="142">
        <v>92915</v>
      </c>
      <c r="D99" s="136" t="s">
        <v>923</v>
      </c>
      <c r="E99" s="66" t="s">
        <v>974</v>
      </c>
      <c r="F99" s="120" t="s">
        <v>57</v>
      </c>
      <c r="G99" s="116">
        <f>260+7.85</f>
        <v>267.85000000000002</v>
      </c>
      <c r="H99" s="163">
        <v>18.96</v>
      </c>
      <c r="I99" s="190">
        <f t="shared" si="4"/>
        <v>23.700000000000003</v>
      </c>
      <c r="J99" s="163">
        <f t="shared" si="11"/>
        <v>6348.045000000001</v>
      </c>
    </row>
    <row r="100" spans="1:10" ht="30" customHeight="1" outlineLevel="1">
      <c r="B100" s="120" t="s">
        <v>240</v>
      </c>
      <c r="C100" s="120">
        <v>103669</v>
      </c>
      <c r="D100" s="80" t="s">
        <v>923</v>
      </c>
      <c r="E100" s="138" t="s">
        <v>978</v>
      </c>
      <c r="F100" s="120" t="s">
        <v>50</v>
      </c>
      <c r="G100" s="116">
        <v>9.1199999999999992</v>
      </c>
      <c r="H100" s="163">
        <v>768.27</v>
      </c>
      <c r="I100" s="190">
        <f t="shared" si="4"/>
        <v>960.33749999999998</v>
      </c>
      <c r="J100" s="163">
        <f t="shared" si="11"/>
        <v>8758.2779999999984</v>
      </c>
    </row>
    <row r="101" spans="1:10" ht="18.75" customHeight="1" outlineLevel="1">
      <c r="B101" s="77" t="s">
        <v>117</v>
      </c>
      <c r="C101" s="120"/>
      <c r="D101" s="120"/>
      <c r="E101" s="78" t="s">
        <v>515</v>
      </c>
      <c r="F101" s="120"/>
      <c r="G101" s="116">
        <v>0</v>
      </c>
      <c r="H101" s="163">
        <v>0</v>
      </c>
      <c r="I101" s="190">
        <f t="shared" si="4"/>
        <v>0</v>
      </c>
      <c r="J101" s="163">
        <f t="shared" si="11"/>
        <v>0</v>
      </c>
    </row>
    <row r="102" spans="1:10" ht="38.25" customHeight="1" outlineLevel="1">
      <c r="B102" s="120" t="s">
        <v>241</v>
      </c>
      <c r="C102" s="142">
        <v>92431</v>
      </c>
      <c r="D102" s="136" t="s">
        <v>923</v>
      </c>
      <c r="E102" s="66" t="s">
        <v>937</v>
      </c>
      <c r="F102" s="120" t="s">
        <v>52</v>
      </c>
      <c r="G102" s="116">
        <v>21.17</v>
      </c>
      <c r="H102" s="163">
        <v>49.5</v>
      </c>
      <c r="I102" s="190">
        <f t="shared" si="4"/>
        <v>61.875</v>
      </c>
      <c r="J102" s="163">
        <f t="shared" si="11"/>
        <v>1309.8937500000002</v>
      </c>
    </row>
    <row r="103" spans="1:10" ht="38.25" customHeight="1" outlineLevel="1">
      <c r="B103" s="120" t="s">
        <v>242</v>
      </c>
      <c r="C103" s="120">
        <v>92916</v>
      </c>
      <c r="D103" s="80" t="s">
        <v>923</v>
      </c>
      <c r="E103" s="66" t="s">
        <v>970</v>
      </c>
      <c r="F103" s="120" t="s">
        <v>57</v>
      </c>
      <c r="G103" s="116">
        <v>18.52</v>
      </c>
      <c r="H103" s="163">
        <v>18.34</v>
      </c>
      <c r="I103" s="190">
        <f t="shared" ref="I103:I159" si="12">H103*$L$12</f>
        <v>22.925000000000001</v>
      </c>
      <c r="J103" s="163">
        <f t="shared" si="11"/>
        <v>424.57100000000003</v>
      </c>
    </row>
    <row r="104" spans="1:10" ht="38.25" customHeight="1" outlineLevel="1">
      <c r="B104" s="120" t="s">
        <v>243</v>
      </c>
      <c r="C104" s="120">
        <v>92917</v>
      </c>
      <c r="D104" s="80" t="s">
        <v>923</v>
      </c>
      <c r="E104" s="66" t="s">
        <v>973</v>
      </c>
      <c r="F104" s="120" t="s">
        <v>57</v>
      </c>
      <c r="G104" s="116">
        <v>19.5</v>
      </c>
      <c r="H104" s="163">
        <v>17.46</v>
      </c>
      <c r="I104" s="190">
        <f t="shared" si="12"/>
        <v>21.825000000000003</v>
      </c>
      <c r="J104" s="163">
        <f>TRUNC(G104*I104,2)</f>
        <v>425.58</v>
      </c>
    </row>
    <row r="105" spans="1:10" ht="38.25" customHeight="1" outlineLevel="1">
      <c r="B105" s="120" t="s">
        <v>244</v>
      </c>
      <c r="C105" s="142">
        <v>92919</v>
      </c>
      <c r="D105" s="136" t="s">
        <v>923</v>
      </c>
      <c r="E105" s="66" t="s">
        <v>972</v>
      </c>
      <c r="F105" s="120" t="s">
        <v>57</v>
      </c>
      <c r="G105" s="116">
        <v>29.17</v>
      </c>
      <c r="H105" s="163">
        <v>15.69</v>
      </c>
      <c r="I105" s="190">
        <f t="shared" si="12"/>
        <v>19.612500000000001</v>
      </c>
      <c r="J105" s="163">
        <f t="shared" si="11"/>
        <v>572.09662500000002</v>
      </c>
    </row>
    <row r="106" spans="1:10" ht="38.25" customHeight="1" outlineLevel="1">
      <c r="B106" s="120" t="s">
        <v>245</v>
      </c>
      <c r="C106" s="142">
        <v>92915</v>
      </c>
      <c r="D106" s="136" t="s">
        <v>923</v>
      </c>
      <c r="E106" s="66" t="s">
        <v>974</v>
      </c>
      <c r="F106" s="120" t="s">
        <v>57</v>
      </c>
      <c r="G106" s="116">
        <v>25.77</v>
      </c>
      <c r="H106" s="163">
        <v>18.96</v>
      </c>
      <c r="I106" s="190">
        <f t="shared" si="12"/>
        <v>23.700000000000003</v>
      </c>
      <c r="J106" s="163">
        <f t="shared" si="11"/>
        <v>610.74900000000002</v>
      </c>
    </row>
    <row r="107" spans="1:10" ht="30" customHeight="1" outlineLevel="1">
      <c r="B107" s="120" t="s">
        <v>246</v>
      </c>
      <c r="C107" s="120">
        <v>103672</v>
      </c>
      <c r="D107" s="80" t="s">
        <v>923</v>
      </c>
      <c r="E107" s="138" t="s">
        <v>978</v>
      </c>
      <c r="F107" s="120" t="s">
        <v>50</v>
      </c>
      <c r="G107" s="116">
        <v>1.39</v>
      </c>
      <c r="H107" s="163">
        <v>530.34</v>
      </c>
      <c r="I107" s="190">
        <f t="shared" si="12"/>
        <v>662.92500000000007</v>
      </c>
      <c r="J107" s="163">
        <f t="shared" si="11"/>
        <v>921.46575000000007</v>
      </c>
    </row>
    <row r="108" spans="1:10" ht="18.75" customHeight="1">
      <c r="B108" s="74"/>
      <c r="C108" s="74"/>
      <c r="D108" s="74"/>
      <c r="G108" s="108"/>
      <c r="H108" s="162"/>
      <c r="I108" s="190"/>
      <c r="J108" s="163"/>
    </row>
    <row r="109" spans="1:10" ht="18.75" customHeight="1">
      <c r="B109" s="103">
        <v>5</v>
      </c>
      <c r="C109" s="103"/>
      <c r="D109" s="103"/>
      <c r="E109" s="85" t="s">
        <v>482</v>
      </c>
      <c r="F109" s="85"/>
      <c r="G109" s="137"/>
      <c r="H109" s="154"/>
      <c r="I109" s="154"/>
      <c r="J109" s="155">
        <f>SUM(J110:J123)</f>
        <v>175182.71</v>
      </c>
    </row>
    <row r="110" spans="1:10" s="119" customFormat="1" ht="18.75" customHeight="1" outlineLevel="1">
      <c r="A110" s="74"/>
      <c r="B110" s="92" t="s">
        <v>55</v>
      </c>
      <c r="C110" s="92"/>
      <c r="D110" s="92"/>
      <c r="E110" s="83" t="s">
        <v>69</v>
      </c>
      <c r="F110" s="80"/>
      <c r="G110" s="116"/>
      <c r="H110" s="163"/>
      <c r="I110" s="190"/>
      <c r="J110" s="163"/>
    </row>
    <row r="111" spans="1:10" s="119" customFormat="1" ht="38.25" customHeight="1" outlineLevel="1">
      <c r="A111" s="74"/>
      <c r="B111" s="80" t="s">
        <v>247</v>
      </c>
      <c r="C111" s="80">
        <v>101161</v>
      </c>
      <c r="D111" s="80" t="s">
        <v>923</v>
      </c>
      <c r="E111" s="138" t="s">
        <v>1084</v>
      </c>
      <c r="F111" s="80" t="s">
        <v>52</v>
      </c>
      <c r="G111" s="116">
        <v>6.1</v>
      </c>
      <c r="H111" s="163">
        <v>188.6</v>
      </c>
      <c r="I111" s="190">
        <f t="shared" si="12"/>
        <v>235.75</v>
      </c>
      <c r="J111" s="163">
        <f t="shared" ref="J111:J121" si="13">PRODUCT(G111*I111)</f>
        <v>1438.0749999999998</v>
      </c>
    </row>
    <row r="112" spans="1:10" s="119" customFormat="1" ht="18.75" customHeight="1" outlineLevel="1">
      <c r="A112" s="74"/>
      <c r="B112" s="92" t="s">
        <v>56</v>
      </c>
      <c r="C112" s="92"/>
      <c r="D112" s="92"/>
      <c r="E112" s="83" t="s">
        <v>70</v>
      </c>
      <c r="F112" s="80"/>
      <c r="G112" s="116">
        <v>0</v>
      </c>
      <c r="H112" s="163">
        <v>0</v>
      </c>
      <c r="I112" s="190">
        <f t="shared" si="12"/>
        <v>0</v>
      </c>
      <c r="J112" s="163">
        <f t="shared" si="13"/>
        <v>0</v>
      </c>
    </row>
    <row r="113" spans="1:10" s="119" customFormat="1" ht="38.25" customHeight="1" outlineLevel="1">
      <c r="A113" s="74"/>
      <c r="B113" s="80" t="s">
        <v>248</v>
      </c>
      <c r="C113" s="80">
        <v>103328</v>
      </c>
      <c r="D113" s="80" t="s">
        <v>923</v>
      </c>
      <c r="E113" s="138" t="s">
        <v>1083</v>
      </c>
      <c r="F113" s="80" t="s">
        <v>52</v>
      </c>
      <c r="G113" s="116">
        <v>659.3</v>
      </c>
      <c r="H113" s="163">
        <v>73.58</v>
      </c>
      <c r="I113" s="190">
        <f t="shared" si="12"/>
        <v>91.974999999999994</v>
      </c>
      <c r="J113" s="163">
        <f t="shared" si="13"/>
        <v>60639.117499999993</v>
      </c>
    </row>
    <row r="114" spans="1:10" s="119" customFormat="1" ht="38.25" customHeight="1" outlineLevel="1">
      <c r="A114" s="74"/>
      <c r="B114" s="80" t="s">
        <v>249</v>
      </c>
      <c r="C114" s="80">
        <v>103334</v>
      </c>
      <c r="D114" s="80" t="s">
        <v>923</v>
      </c>
      <c r="E114" s="138" t="s">
        <v>1082</v>
      </c>
      <c r="F114" s="80" t="s">
        <v>52</v>
      </c>
      <c r="G114" s="116">
        <v>16.86</v>
      </c>
      <c r="H114" s="163">
        <v>117.74</v>
      </c>
      <c r="I114" s="190">
        <f t="shared" si="12"/>
        <v>147.17499999999998</v>
      </c>
      <c r="J114" s="163">
        <f t="shared" si="13"/>
        <v>2481.3704999999995</v>
      </c>
    </row>
    <row r="115" spans="1:10" s="119" customFormat="1" ht="38.25" customHeight="1" outlineLevel="1">
      <c r="A115" s="74"/>
      <c r="B115" s="80" t="s">
        <v>516</v>
      </c>
      <c r="C115" s="80">
        <v>89282</v>
      </c>
      <c r="D115" s="80" t="s">
        <v>923</v>
      </c>
      <c r="E115" s="138" t="s">
        <v>1085</v>
      </c>
      <c r="F115" s="80" t="s">
        <v>52</v>
      </c>
      <c r="G115" s="116">
        <v>568.5</v>
      </c>
      <c r="H115" s="163">
        <v>61.49</v>
      </c>
      <c r="I115" s="190">
        <f t="shared" si="12"/>
        <v>76.862499999999997</v>
      </c>
      <c r="J115" s="163">
        <f t="shared" si="13"/>
        <v>43696.331249999996</v>
      </c>
    </row>
    <row r="116" spans="1:10" s="119" customFormat="1" ht="38.25" customHeight="1" outlineLevel="1">
      <c r="A116" s="74"/>
      <c r="B116" s="80" t="s">
        <v>517</v>
      </c>
      <c r="C116" s="80">
        <v>101159</v>
      </c>
      <c r="D116" s="80" t="s">
        <v>923</v>
      </c>
      <c r="E116" s="138" t="s">
        <v>1081</v>
      </c>
      <c r="F116" s="80" t="s">
        <v>52</v>
      </c>
      <c r="G116" s="116">
        <v>13.02</v>
      </c>
      <c r="H116" s="163">
        <v>113.73</v>
      </c>
      <c r="I116" s="190">
        <f t="shared" si="12"/>
        <v>142.16249999999999</v>
      </c>
      <c r="J116" s="163">
        <f t="shared" si="13"/>
        <v>1850.9557499999999</v>
      </c>
    </row>
    <row r="117" spans="1:10" s="119" customFormat="1" ht="30" customHeight="1" outlineLevel="1">
      <c r="A117" s="74"/>
      <c r="B117" s="80" t="s">
        <v>518</v>
      </c>
      <c r="C117" s="31">
        <v>93202</v>
      </c>
      <c r="D117" s="80" t="s">
        <v>923</v>
      </c>
      <c r="E117" s="138" t="s">
        <v>1080</v>
      </c>
      <c r="F117" s="80" t="s">
        <v>59</v>
      </c>
      <c r="G117" s="116">
        <v>536.28</v>
      </c>
      <c r="H117" s="163">
        <v>22.1</v>
      </c>
      <c r="I117" s="190">
        <f t="shared" si="12"/>
        <v>27.625</v>
      </c>
      <c r="J117" s="163">
        <f t="shared" si="13"/>
        <v>14814.734999999999</v>
      </c>
    </row>
    <row r="118" spans="1:10" s="119" customFormat="1" ht="30" customHeight="1" outlineLevel="1">
      <c r="A118" s="74"/>
      <c r="B118" s="80" t="s">
        <v>810</v>
      </c>
      <c r="C118" s="80">
        <v>102253</v>
      </c>
      <c r="D118" s="80" t="s">
        <v>923</v>
      </c>
      <c r="E118" s="138" t="s">
        <v>1086</v>
      </c>
      <c r="F118" s="80" t="s">
        <v>52</v>
      </c>
      <c r="G118" s="116">
        <v>15.72</v>
      </c>
      <c r="H118" s="163">
        <v>852.13</v>
      </c>
      <c r="I118" s="190">
        <f t="shared" si="12"/>
        <v>1065.1624999999999</v>
      </c>
      <c r="J118" s="163">
        <f t="shared" si="13"/>
        <v>16744.354499999998</v>
      </c>
    </row>
    <row r="119" spans="1:10" s="119" customFormat="1" ht="18.75" customHeight="1" outlineLevel="1">
      <c r="A119" s="74"/>
      <c r="B119" s="80" t="s">
        <v>811</v>
      </c>
      <c r="C119" s="80" t="s">
        <v>297</v>
      </c>
      <c r="D119" s="80" t="s">
        <v>65</v>
      </c>
      <c r="E119" s="138" t="s">
        <v>812</v>
      </c>
      <c r="F119" s="80" t="s">
        <v>52</v>
      </c>
      <c r="G119" s="116">
        <v>7.2</v>
      </c>
      <c r="H119" s="163">
        <v>108.55</v>
      </c>
      <c r="I119" s="190">
        <f t="shared" si="12"/>
        <v>135.6875</v>
      </c>
      <c r="J119" s="163">
        <f t="shared" si="13"/>
        <v>976.95</v>
      </c>
    </row>
    <row r="120" spans="1:10" s="119" customFormat="1" ht="18.75" customHeight="1" outlineLevel="1">
      <c r="A120" s="74"/>
      <c r="B120" s="92" t="s">
        <v>118</v>
      </c>
      <c r="C120" s="80"/>
      <c r="D120" s="80"/>
      <c r="E120" s="83" t="s">
        <v>948</v>
      </c>
      <c r="F120" s="80"/>
      <c r="G120" s="116">
        <v>0</v>
      </c>
      <c r="H120" s="163">
        <v>0</v>
      </c>
      <c r="I120" s="190">
        <f t="shared" si="12"/>
        <v>0</v>
      </c>
      <c r="J120" s="163">
        <f t="shared" si="13"/>
        <v>0</v>
      </c>
    </row>
    <row r="121" spans="1:10" s="119" customFormat="1" ht="38.25" customHeight="1" outlineLevel="1">
      <c r="A121" s="74"/>
      <c r="B121" s="80" t="s">
        <v>250</v>
      </c>
      <c r="C121" s="80">
        <v>103324</v>
      </c>
      <c r="D121" s="80" t="s">
        <v>923</v>
      </c>
      <c r="E121" s="138" t="s">
        <v>941</v>
      </c>
      <c r="F121" s="80" t="s">
        <v>52</v>
      </c>
      <c r="G121" s="116">
        <f>41.77+86.7</f>
        <v>128.47</v>
      </c>
      <c r="H121" s="163">
        <v>62.72</v>
      </c>
      <c r="I121" s="190">
        <f t="shared" si="12"/>
        <v>78.400000000000006</v>
      </c>
      <c r="J121" s="163">
        <f t="shared" si="13"/>
        <v>10072.048000000001</v>
      </c>
    </row>
    <row r="122" spans="1:10" s="119" customFormat="1" ht="30" customHeight="1" outlineLevel="1">
      <c r="A122" s="74"/>
      <c r="B122" s="80" t="s">
        <v>946</v>
      </c>
      <c r="C122" s="80"/>
      <c r="D122" s="80" t="s">
        <v>473</v>
      </c>
      <c r="E122" s="138" t="s">
        <v>965</v>
      </c>
      <c r="F122" s="80" t="s">
        <v>966</v>
      </c>
      <c r="G122" s="116">
        <v>21.04</v>
      </c>
      <c r="H122" s="163">
        <v>332.95</v>
      </c>
      <c r="I122" s="190">
        <f t="shared" si="12"/>
        <v>416.1875</v>
      </c>
      <c r="J122" s="163">
        <f>PRODUCT(G122*I122)</f>
        <v>8756.5849999999991</v>
      </c>
    </row>
    <row r="123" spans="1:10" s="119" customFormat="1" ht="38.25" customHeight="1" outlineLevel="1">
      <c r="A123" s="74"/>
      <c r="B123" s="80" t="s">
        <v>949</v>
      </c>
      <c r="C123" s="80">
        <v>102996</v>
      </c>
      <c r="D123" s="80" t="s">
        <v>923</v>
      </c>
      <c r="E123" s="138" t="s">
        <v>967</v>
      </c>
      <c r="F123" s="80" t="s">
        <v>947</v>
      </c>
      <c r="G123" s="116">
        <v>159.56</v>
      </c>
      <c r="H123" s="163">
        <v>68.75</v>
      </c>
      <c r="I123" s="190">
        <f t="shared" si="12"/>
        <v>85.9375</v>
      </c>
      <c r="J123" s="163">
        <f t="shared" ref="J123" si="14">PRODUCT(G123*I123)</f>
        <v>13712.1875</v>
      </c>
    </row>
    <row r="124" spans="1:10" ht="18.75" customHeight="1" outlineLevel="1">
      <c r="B124" s="122"/>
      <c r="C124" s="123"/>
      <c r="D124" s="123"/>
      <c r="E124" s="123"/>
      <c r="F124" s="123"/>
      <c r="G124" s="123"/>
      <c r="H124" s="164"/>
      <c r="I124" s="190"/>
      <c r="J124" s="163"/>
    </row>
    <row r="125" spans="1:10" ht="18.75" customHeight="1">
      <c r="B125" s="74"/>
      <c r="C125" s="74"/>
      <c r="D125" s="74"/>
      <c r="G125" s="108"/>
      <c r="H125" s="162"/>
      <c r="I125" s="190"/>
      <c r="J125" s="163"/>
    </row>
    <row r="126" spans="1:10" ht="18.75" customHeight="1">
      <c r="B126" s="103">
        <v>6</v>
      </c>
      <c r="C126" s="84"/>
      <c r="D126" s="84"/>
      <c r="E126" s="85" t="s">
        <v>71</v>
      </c>
      <c r="F126" s="85"/>
      <c r="G126" s="137"/>
      <c r="H126" s="154"/>
      <c r="I126" s="154"/>
      <c r="J126" s="155">
        <f>SUM(J127:J178)</f>
        <v>369483.18100000004</v>
      </c>
    </row>
    <row r="127" spans="1:10" ht="18.75" customHeight="1" outlineLevel="1">
      <c r="B127" s="77" t="s">
        <v>58</v>
      </c>
      <c r="C127" s="77"/>
      <c r="D127" s="77"/>
      <c r="E127" s="81" t="s">
        <v>81</v>
      </c>
      <c r="F127" s="81"/>
      <c r="G127" s="1"/>
      <c r="H127" s="163"/>
      <c r="I127" s="190"/>
      <c r="J127" s="163"/>
    </row>
    <row r="128" spans="1:10" ht="53.25" customHeight="1" outlineLevel="1">
      <c r="B128" s="80" t="s">
        <v>251</v>
      </c>
      <c r="C128" s="80">
        <v>90842</v>
      </c>
      <c r="D128" s="80" t="s">
        <v>923</v>
      </c>
      <c r="E128" s="138" t="s">
        <v>1087</v>
      </c>
      <c r="F128" s="120" t="s">
        <v>47</v>
      </c>
      <c r="G128" s="116">
        <v>10</v>
      </c>
      <c r="H128" s="163">
        <v>929.39</v>
      </c>
      <c r="I128" s="190">
        <f t="shared" si="12"/>
        <v>1161.7375</v>
      </c>
      <c r="J128" s="163">
        <f t="shared" ref="J128:J177" si="15">PRODUCT(G128*I128)</f>
        <v>11617.375</v>
      </c>
    </row>
    <row r="129" spans="2:10" ht="30" customHeight="1" outlineLevel="1">
      <c r="B129" s="80" t="s">
        <v>252</v>
      </c>
      <c r="C129" s="80"/>
      <c r="D129" s="80" t="s">
        <v>473</v>
      </c>
      <c r="E129" s="138" t="s">
        <v>817</v>
      </c>
      <c r="F129" s="120" t="s">
        <v>47</v>
      </c>
      <c r="G129" s="116">
        <v>5</v>
      </c>
      <c r="H129" s="163">
        <v>952.48</v>
      </c>
      <c r="I129" s="190">
        <f t="shared" si="12"/>
        <v>1190.5999999999999</v>
      </c>
      <c r="J129" s="163">
        <f t="shared" si="15"/>
        <v>5953</v>
      </c>
    </row>
    <row r="130" spans="2:10" ht="30" customHeight="1" outlineLevel="1">
      <c r="B130" s="80" t="s">
        <v>253</v>
      </c>
      <c r="C130" s="80">
        <v>90843</v>
      </c>
      <c r="D130" s="80" t="s">
        <v>923</v>
      </c>
      <c r="E130" s="138" t="s">
        <v>815</v>
      </c>
      <c r="F130" s="120" t="s">
        <v>47</v>
      </c>
      <c r="G130" s="116">
        <v>6</v>
      </c>
      <c r="H130" s="163">
        <v>969.62</v>
      </c>
      <c r="I130" s="190">
        <f t="shared" si="12"/>
        <v>1212.0250000000001</v>
      </c>
      <c r="J130" s="163">
        <f t="shared" si="15"/>
        <v>7272.1500000000005</v>
      </c>
    </row>
    <row r="131" spans="2:10" ht="30" customHeight="1" outlineLevel="1">
      <c r="B131" s="80" t="s">
        <v>254</v>
      </c>
      <c r="C131" s="80">
        <v>90843</v>
      </c>
      <c r="D131" s="80" t="s">
        <v>923</v>
      </c>
      <c r="E131" s="138" t="s">
        <v>816</v>
      </c>
      <c r="F131" s="120" t="s">
        <v>47</v>
      </c>
      <c r="G131" s="116">
        <v>4</v>
      </c>
      <c r="H131" s="163">
        <v>969.62</v>
      </c>
      <c r="I131" s="190">
        <f t="shared" si="12"/>
        <v>1212.0250000000001</v>
      </c>
      <c r="J131" s="163">
        <f t="shared" si="15"/>
        <v>4848.1000000000004</v>
      </c>
    </row>
    <row r="132" spans="2:10" ht="30" customHeight="1" outlineLevel="1">
      <c r="B132" s="80" t="s">
        <v>255</v>
      </c>
      <c r="C132" s="80">
        <v>90843</v>
      </c>
      <c r="D132" s="80" t="s">
        <v>923</v>
      </c>
      <c r="E132" s="138" t="s">
        <v>818</v>
      </c>
      <c r="F132" s="120" t="s">
        <v>47</v>
      </c>
      <c r="G132" s="116">
        <v>10</v>
      </c>
      <c r="H132" s="163">
        <v>969.62</v>
      </c>
      <c r="I132" s="190">
        <f t="shared" si="12"/>
        <v>1212.0250000000001</v>
      </c>
      <c r="J132" s="163">
        <f t="shared" si="15"/>
        <v>12120.25</v>
      </c>
    </row>
    <row r="133" spans="2:10" ht="30" customHeight="1" outlineLevel="1">
      <c r="B133" s="80" t="s">
        <v>256</v>
      </c>
      <c r="C133" s="80"/>
      <c r="D133" s="80" t="s">
        <v>473</v>
      </c>
      <c r="E133" s="138" t="s">
        <v>519</v>
      </c>
      <c r="F133" s="120" t="s">
        <v>47</v>
      </c>
      <c r="G133" s="116">
        <v>8</v>
      </c>
      <c r="H133" s="163">
        <v>402.96</v>
      </c>
      <c r="I133" s="190">
        <f t="shared" si="12"/>
        <v>503.7</v>
      </c>
      <c r="J133" s="163">
        <f t="shared" si="15"/>
        <v>4029.6</v>
      </c>
    </row>
    <row r="134" spans="2:10" ht="18.75" customHeight="1" outlineLevel="1">
      <c r="B134" s="77" t="s">
        <v>72</v>
      </c>
      <c r="C134" s="80"/>
      <c r="D134" s="80"/>
      <c r="E134" s="83" t="s">
        <v>104</v>
      </c>
      <c r="F134" s="80"/>
      <c r="G134" s="116">
        <v>0</v>
      </c>
      <c r="H134" s="163">
        <v>0</v>
      </c>
      <c r="I134" s="190">
        <f t="shared" si="12"/>
        <v>0</v>
      </c>
      <c r="J134" s="163">
        <f t="shared" si="15"/>
        <v>0</v>
      </c>
    </row>
    <row r="135" spans="2:10" ht="18.75" customHeight="1" outlineLevel="1">
      <c r="B135" s="80" t="s">
        <v>257</v>
      </c>
      <c r="C135" s="136">
        <v>100705</v>
      </c>
      <c r="D135" s="136" t="s">
        <v>923</v>
      </c>
      <c r="E135" s="138" t="s">
        <v>942</v>
      </c>
      <c r="F135" s="120" t="s">
        <v>47</v>
      </c>
      <c r="G135" s="116">
        <v>8</v>
      </c>
      <c r="H135" s="163">
        <v>72.819999999999993</v>
      </c>
      <c r="I135" s="190">
        <f t="shared" si="12"/>
        <v>91.024999999999991</v>
      </c>
      <c r="J135" s="163">
        <f t="shared" si="15"/>
        <v>728.19999999999993</v>
      </c>
    </row>
    <row r="136" spans="2:10" ht="30" customHeight="1" outlineLevel="1">
      <c r="B136" s="80" t="s">
        <v>258</v>
      </c>
      <c r="C136" s="80"/>
      <c r="D136" s="80" t="s">
        <v>473</v>
      </c>
      <c r="E136" s="138" t="s">
        <v>820</v>
      </c>
      <c r="F136" s="120" t="s">
        <v>59</v>
      </c>
      <c r="G136" s="116">
        <v>8.4</v>
      </c>
      <c r="H136" s="163">
        <v>429.1</v>
      </c>
      <c r="I136" s="190">
        <f t="shared" si="12"/>
        <v>536.375</v>
      </c>
      <c r="J136" s="163">
        <f t="shared" si="15"/>
        <v>4505.55</v>
      </c>
    </row>
    <row r="137" spans="2:10" ht="18.75" customHeight="1" outlineLevel="1">
      <c r="B137" s="80" t="s">
        <v>259</v>
      </c>
      <c r="C137" s="80"/>
      <c r="D137" s="80" t="s">
        <v>473</v>
      </c>
      <c r="E137" s="138" t="s">
        <v>520</v>
      </c>
      <c r="F137" s="120" t="s">
        <v>52</v>
      </c>
      <c r="G137" s="116">
        <v>19.2</v>
      </c>
      <c r="H137" s="163">
        <v>156.44999999999999</v>
      </c>
      <c r="I137" s="190">
        <f t="shared" si="12"/>
        <v>195.5625</v>
      </c>
      <c r="J137" s="163">
        <f t="shared" si="15"/>
        <v>3754.7999999999997</v>
      </c>
    </row>
    <row r="138" spans="2:10" ht="18.75" customHeight="1" outlineLevel="1">
      <c r="B138" s="77" t="s">
        <v>84</v>
      </c>
      <c r="C138" s="80"/>
      <c r="D138" s="80"/>
      <c r="E138" s="83" t="s">
        <v>521</v>
      </c>
      <c r="F138" s="80"/>
      <c r="G138" s="116">
        <v>0</v>
      </c>
      <c r="H138" s="163">
        <v>0</v>
      </c>
      <c r="I138" s="190">
        <f t="shared" si="12"/>
        <v>0</v>
      </c>
      <c r="J138" s="163">
        <f t="shared" si="15"/>
        <v>0</v>
      </c>
    </row>
    <row r="139" spans="2:10" ht="30" customHeight="1" outlineLevel="1">
      <c r="B139" s="80" t="s">
        <v>260</v>
      </c>
      <c r="C139" s="80"/>
      <c r="D139" s="80" t="s">
        <v>473</v>
      </c>
      <c r="E139" s="138" t="s">
        <v>873</v>
      </c>
      <c r="F139" s="80" t="s">
        <v>52</v>
      </c>
      <c r="G139" s="116">
        <v>2.1</v>
      </c>
      <c r="H139" s="163">
        <v>2045.32</v>
      </c>
      <c r="I139" s="190">
        <f t="shared" si="12"/>
        <v>2556.65</v>
      </c>
      <c r="J139" s="163">
        <f t="shared" si="15"/>
        <v>5368.9650000000001</v>
      </c>
    </row>
    <row r="140" spans="2:10" ht="30" customHeight="1" outlineLevel="1">
      <c r="B140" s="80" t="s">
        <v>261</v>
      </c>
      <c r="C140" s="80"/>
      <c r="D140" s="80" t="s">
        <v>473</v>
      </c>
      <c r="E140" s="138" t="s">
        <v>874</v>
      </c>
      <c r="F140" s="80" t="s">
        <v>52</v>
      </c>
      <c r="G140" s="116">
        <v>1.68</v>
      </c>
      <c r="H140" s="163">
        <v>1650.13</v>
      </c>
      <c r="I140" s="190">
        <f t="shared" si="12"/>
        <v>2062.6625000000004</v>
      </c>
      <c r="J140" s="163">
        <f t="shared" si="15"/>
        <v>3465.2730000000006</v>
      </c>
    </row>
    <row r="141" spans="2:10" ht="30" customHeight="1" outlineLevel="1">
      <c r="B141" s="80" t="s">
        <v>262</v>
      </c>
      <c r="C141" s="80"/>
      <c r="D141" s="80" t="s">
        <v>473</v>
      </c>
      <c r="E141" s="138" t="s">
        <v>822</v>
      </c>
      <c r="F141" s="80" t="s">
        <v>52</v>
      </c>
      <c r="G141" s="116">
        <v>6.72</v>
      </c>
      <c r="H141" s="163">
        <v>3155.44</v>
      </c>
      <c r="I141" s="190">
        <f t="shared" si="12"/>
        <v>3944.3</v>
      </c>
      <c r="J141" s="163">
        <f t="shared" si="15"/>
        <v>26505.696</v>
      </c>
    </row>
    <row r="142" spans="2:10" ht="30" customHeight="1" outlineLevel="1">
      <c r="B142" s="80" t="s">
        <v>263</v>
      </c>
      <c r="C142" s="80">
        <v>100702</v>
      </c>
      <c r="D142" s="80" t="s">
        <v>923</v>
      </c>
      <c r="E142" s="138" t="s">
        <v>814</v>
      </c>
      <c r="F142" s="80" t="s">
        <v>52</v>
      </c>
      <c r="G142" s="116">
        <v>143.1</v>
      </c>
      <c r="H142" s="163">
        <v>340.96</v>
      </c>
      <c r="I142" s="190">
        <f t="shared" si="12"/>
        <v>426.2</v>
      </c>
      <c r="J142" s="163">
        <f t="shared" si="15"/>
        <v>60989.219999999994</v>
      </c>
    </row>
    <row r="143" spans="2:10" ht="30" customHeight="1" outlineLevel="1">
      <c r="B143" s="80" t="s">
        <v>264</v>
      </c>
      <c r="C143" s="80">
        <v>100702</v>
      </c>
      <c r="D143" s="80" t="s">
        <v>923</v>
      </c>
      <c r="E143" s="138" t="s">
        <v>821</v>
      </c>
      <c r="F143" s="80" t="s">
        <v>52</v>
      </c>
      <c r="G143" s="116">
        <v>5.04</v>
      </c>
      <c r="H143" s="163">
        <v>340.96</v>
      </c>
      <c r="I143" s="190">
        <f t="shared" si="12"/>
        <v>426.2</v>
      </c>
      <c r="J143" s="163">
        <f t="shared" si="15"/>
        <v>2148.0479999999998</v>
      </c>
    </row>
    <row r="144" spans="2:10" ht="30" customHeight="1" outlineLevel="1">
      <c r="B144" s="80" t="s">
        <v>265</v>
      </c>
      <c r="C144" s="80">
        <v>91341</v>
      </c>
      <c r="D144" s="80" t="s">
        <v>923</v>
      </c>
      <c r="E144" s="138" t="s">
        <v>522</v>
      </c>
      <c r="F144" s="80" t="s">
        <v>52</v>
      </c>
      <c r="G144" s="116">
        <v>4.4400000000000004</v>
      </c>
      <c r="H144" s="163">
        <v>505.59</v>
      </c>
      <c r="I144" s="190">
        <f t="shared" si="12"/>
        <v>631.98749999999995</v>
      </c>
      <c r="J144" s="163">
        <f t="shared" si="15"/>
        <v>2806.0245</v>
      </c>
    </row>
    <row r="145" spans="1:10" ht="30" customHeight="1" outlineLevel="1">
      <c r="B145" s="80" t="s">
        <v>266</v>
      </c>
      <c r="C145" s="80">
        <v>91341</v>
      </c>
      <c r="D145" s="80" t="s">
        <v>923</v>
      </c>
      <c r="E145" s="138" t="s">
        <v>523</v>
      </c>
      <c r="F145" s="80" t="s">
        <v>52</v>
      </c>
      <c r="G145" s="116">
        <v>5.25</v>
      </c>
      <c r="H145" s="163">
        <v>505.59</v>
      </c>
      <c r="I145" s="190">
        <f t="shared" si="12"/>
        <v>631.98749999999995</v>
      </c>
      <c r="J145" s="163">
        <f t="shared" si="15"/>
        <v>3317.9343749999998</v>
      </c>
    </row>
    <row r="146" spans="1:10" ht="18.75" customHeight="1" outlineLevel="1">
      <c r="B146" s="77" t="s">
        <v>85</v>
      </c>
      <c r="C146" s="77"/>
      <c r="D146" s="77"/>
      <c r="E146" s="81" t="s">
        <v>524</v>
      </c>
      <c r="F146" s="81"/>
      <c r="G146" s="116">
        <v>0</v>
      </c>
      <c r="H146" s="163">
        <v>0</v>
      </c>
      <c r="I146" s="190">
        <f t="shared" si="12"/>
        <v>0</v>
      </c>
      <c r="J146" s="163">
        <f t="shared" si="15"/>
        <v>0</v>
      </c>
    </row>
    <row r="147" spans="1:10" s="119" customFormat="1" ht="18.75" customHeight="1" outlineLevel="1">
      <c r="A147" s="26"/>
      <c r="B147" s="93" t="s">
        <v>267</v>
      </c>
      <c r="C147" s="93">
        <v>102182</v>
      </c>
      <c r="D147" s="93" t="s">
        <v>923</v>
      </c>
      <c r="E147" s="61" t="s">
        <v>525</v>
      </c>
      <c r="F147" s="87" t="s">
        <v>47</v>
      </c>
      <c r="G147" s="191">
        <v>1</v>
      </c>
      <c r="H147" s="192">
        <v>1046.3800000000001</v>
      </c>
      <c r="I147" s="190">
        <f t="shared" si="12"/>
        <v>1307.9750000000001</v>
      </c>
      <c r="J147" s="192">
        <f t="shared" si="15"/>
        <v>1307.9750000000001</v>
      </c>
    </row>
    <row r="148" spans="1:10" ht="30" customHeight="1" outlineLevel="1">
      <c r="B148" s="93" t="s">
        <v>268</v>
      </c>
      <c r="C148" s="93">
        <v>102182</v>
      </c>
      <c r="D148" s="93" t="s">
        <v>923</v>
      </c>
      <c r="E148" s="61" t="s">
        <v>526</v>
      </c>
      <c r="F148" s="87" t="s">
        <v>47</v>
      </c>
      <c r="G148" s="191">
        <v>1</v>
      </c>
      <c r="H148" s="192">
        <v>1046.3800000000001</v>
      </c>
      <c r="I148" s="190">
        <f t="shared" si="12"/>
        <v>1307.9750000000001</v>
      </c>
      <c r="J148" s="192">
        <f t="shared" si="15"/>
        <v>1307.9750000000001</v>
      </c>
    </row>
    <row r="149" spans="1:10" ht="30" customHeight="1" outlineLevel="1">
      <c r="B149" s="80" t="s">
        <v>269</v>
      </c>
      <c r="C149" s="80">
        <v>100676</v>
      </c>
      <c r="D149" s="80" t="s">
        <v>923</v>
      </c>
      <c r="E149" s="138" t="s">
        <v>979</v>
      </c>
      <c r="F149" s="120" t="s">
        <v>47</v>
      </c>
      <c r="G149" s="116">
        <v>3.53</v>
      </c>
      <c r="H149" s="163">
        <v>180.04</v>
      </c>
      <c r="I149" s="190">
        <f t="shared" si="12"/>
        <v>225.04999999999998</v>
      </c>
      <c r="J149" s="163">
        <f t="shared" si="15"/>
        <v>794.42649999999992</v>
      </c>
    </row>
    <row r="150" spans="1:10" ht="18.75" customHeight="1" outlineLevel="1">
      <c r="B150" s="77" t="s">
        <v>19</v>
      </c>
      <c r="C150" s="77"/>
      <c r="D150" s="77"/>
      <c r="E150" s="81" t="s">
        <v>527</v>
      </c>
      <c r="F150" s="81"/>
      <c r="G150" s="116">
        <v>0</v>
      </c>
      <c r="H150" s="163">
        <v>0</v>
      </c>
      <c r="I150" s="190">
        <f t="shared" si="12"/>
        <v>0</v>
      </c>
      <c r="J150" s="163">
        <f t="shared" si="15"/>
        <v>0</v>
      </c>
    </row>
    <row r="151" spans="1:10" ht="30" customHeight="1" outlineLevel="1">
      <c r="B151" s="80" t="s">
        <v>270</v>
      </c>
      <c r="C151" s="80">
        <v>94559</v>
      </c>
      <c r="D151" s="80" t="s">
        <v>923</v>
      </c>
      <c r="E151" s="138" t="s">
        <v>528</v>
      </c>
      <c r="F151" s="80" t="s">
        <v>52</v>
      </c>
      <c r="G151" s="116">
        <v>1.75</v>
      </c>
      <c r="H151" s="163">
        <v>790.91</v>
      </c>
      <c r="I151" s="190">
        <f t="shared" si="12"/>
        <v>988.63749999999993</v>
      </c>
      <c r="J151" s="163">
        <f t="shared" si="15"/>
        <v>1730.1156249999999</v>
      </c>
    </row>
    <row r="152" spans="1:10" ht="30" customHeight="1" outlineLevel="1">
      <c r="B152" s="80" t="s">
        <v>271</v>
      </c>
      <c r="C152" s="80">
        <v>94559</v>
      </c>
      <c r="D152" s="80" t="s">
        <v>923</v>
      </c>
      <c r="E152" s="138" t="s">
        <v>529</v>
      </c>
      <c r="F152" s="80" t="s">
        <v>52</v>
      </c>
      <c r="G152" s="116">
        <v>1.6</v>
      </c>
      <c r="H152" s="163">
        <v>790.91</v>
      </c>
      <c r="I152" s="190">
        <f t="shared" si="12"/>
        <v>988.63749999999993</v>
      </c>
      <c r="J152" s="163">
        <f t="shared" si="15"/>
        <v>1581.82</v>
      </c>
    </row>
    <row r="153" spans="1:10" ht="38.25" customHeight="1" outlineLevel="1">
      <c r="B153" s="80" t="s">
        <v>272</v>
      </c>
      <c r="C153" s="80">
        <v>100674</v>
      </c>
      <c r="D153" s="80" t="s">
        <v>923</v>
      </c>
      <c r="E153" s="138" t="s">
        <v>943</v>
      </c>
      <c r="F153" s="80" t="s">
        <v>52</v>
      </c>
      <c r="G153" s="116">
        <v>3.22</v>
      </c>
      <c r="H153" s="163">
        <v>612.08000000000004</v>
      </c>
      <c r="I153" s="190">
        <f t="shared" si="12"/>
        <v>765.1</v>
      </c>
      <c r="J153" s="163">
        <f t="shared" si="15"/>
        <v>2463.6220000000003</v>
      </c>
    </row>
    <row r="154" spans="1:10" ht="30" customHeight="1" outlineLevel="1">
      <c r="B154" s="80" t="s">
        <v>273</v>
      </c>
      <c r="C154" s="80">
        <v>94559</v>
      </c>
      <c r="D154" s="80" t="s">
        <v>923</v>
      </c>
      <c r="E154" s="138" t="s">
        <v>530</v>
      </c>
      <c r="F154" s="80" t="s">
        <v>52</v>
      </c>
      <c r="G154" s="116">
        <v>2.0299999999999998</v>
      </c>
      <c r="H154" s="163">
        <v>790.91</v>
      </c>
      <c r="I154" s="190">
        <f t="shared" si="12"/>
        <v>988.63749999999993</v>
      </c>
      <c r="J154" s="163">
        <f t="shared" si="15"/>
        <v>2006.9341249999998</v>
      </c>
    </row>
    <row r="155" spans="1:10" ht="38.25" customHeight="1" outlineLevel="1">
      <c r="B155" s="80" t="s">
        <v>274</v>
      </c>
      <c r="C155" s="80">
        <v>100674</v>
      </c>
      <c r="D155" s="80" t="s">
        <v>923</v>
      </c>
      <c r="E155" s="138" t="s">
        <v>943</v>
      </c>
      <c r="F155" s="80" t="s">
        <v>52</v>
      </c>
      <c r="G155" s="116">
        <v>2.16</v>
      </c>
      <c r="H155" s="163">
        <v>612.08000000000004</v>
      </c>
      <c r="I155" s="190">
        <f t="shared" si="12"/>
        <v>765.1</v>
      </c>
      <c r="J155" s="163">
        <f t="shared" si="15"/>
        <v>1652.6160000000002</v>
      </c>
    </row>
    <row r="156" spans="1:10" ht="30" customHeight="1" outlineLevel="1">
      <c r="B156" s="80" t="s">
        <v>275</v>
      </c>
      <c r="C156" s="80">
        <v>94569</v>
      </c>
      <c r="D156" s="80" t="s">
        <v>923</v>
      </c>
      <c r="E156" s="138" t="s">
        <v>531</v>
      </c>
      <c r="F156" s="80" t="s">
        <v>52</v>
      </c>
      <c r="G156" s="116">
        <v>2.1</v>
      </c>
      <c r="H156" s="163">
        <v>574.41</v>
      </c>
      <c r="I156" s="190">
        <f t="shared" si="12"/>
        <v>718.01249999999993</v>
      </c>
      <c r="J156" s="163">
        <f t="shared" si="15"/>
        <v>1507.8262499999998</v>
      </c>
    </row>
    <row r="157" spans="1:10" ht="30" customHeight="1" outlineLevel="1">
      <c r="B157" s="80" t="s">
        <v>276</v>
      </c>
      <c r="C157" s="80">
        <v>94569</v>
      </c>
      <c r="D157" s="80" t="s">
        <v>923</v>
      </c>
      <c r="E157" s="138" t="s">
        <v>532</v>
      </c>
      <c r="F157" s="80" t="s">
        <v>52</v>
      </c>
      <c r="G157" s="116">
        <v>12.6</v>
      </c>
      <c r="H157" s="163">
        <v>574.41</v>
      </c>
      <c r="I157" s="190">
        <f t="shared" si="12"/>
        <v>718.01249999999993</v>
      </c>
      <c r="J157" s="163">
        <f t="shared" si="15"/>
        <v>9046.9574999999986</v>
      </c>
    </row>
    <row r="158" spans="1:10" ht="30" customHeight="1" outlineLevel="1">
      <c r="B158" s="80" t="s">
        <v>277</v>
      </c>
      <c r="C158" s="80">
        <v>94569</v>
      </c>
      <c r="D158" s="80" t="s">
        <v>923</v>
      </c>
      <c r="E158" s="138" t="s">
        <v>533</v>
      </c>
      <c r="F158" s="80" t="s">
        <v>52</v>
      </c>
      <c r="G158" s="116">
        <v>6.3</v>
      </c>
      <c r="H158" s="163">
        <v>574.41</v>
      </c>
      <c r="I158" s="190">
        <f t="shared" si="12"/>
        <v>718.01249999999993</v>
      </c>
      <c r="J158" s="163">
        <f t="shared" si="15"/>
        <v>4523.4787499999993</v>
      </c>
    </row>
    <row r="159" spans="1:10" ht="30" customHeight="1" outlineLevel="1">
      <c r="B159" s="80" t="s">
        <v>278</v>
      </c>
      <c r="C159" s="80">
        <v>94569</v>
      </c>
      <c r="D159" s="80" t="s">
        <v>923</v>
      </c>
      <c r="E159" s="138" t="s">
        <v>534</v>
      </c>
      <c r="F159" s="80" t="s">
        <v>52</v>
      </c>
      <c r="G159" s="116">
        <v>18.899999999999999</v>
      </c>
      <c r="H159" s="163">
        <v>574.41</v>
      </c>
      <c r="I159" s="190">
        <f t="shared" si="12"/>
        <v>718.01249999999993</v>
      </c>
      <c r="J159" s="163">
        <f t="shared" si="15"/>
        <v>13570.436249999997</v>
      </c>
    </row>
    <row r="160" spans="1:10" ht="30" customHeight="1" outlineLevel="1">
      <c r="B160" s="80" t="s">
        <v>279</v>
      </c>
      <c r="C160" s="80">
        <v>94569</v>
      </c>
      <c r="D160" s="80" t="s">
        <v>923</v>
      </c>
      <c r="E160" s="138" t="s">
        <v>535</v>
      </c>
      <c r="F160" s="80" t="s">
        <v>52</v>
      </c>
      <c r="G160" s="116">
        <v>2.1</v>
      </c>
      <c r="H160" s="163">
        <v>574.41</v>
      </c>
      <c r="I160" s="190">
        <f t="shared" ref="I160:I223" si="16">H160*$L$12</f>
        <v>718.01249999999993</v>
      </c>
      <c r="J160" s="163">
        <f t="shared" si="15"/>
        <v>1507.8262499999998</v>
      </c>
    </row>
    <row r="161" spans="2:10" ht="30" customHeight="1" outlineLevel="1">
      <c r="B161" s="80" t="s">
        <v>280</v>
      </c>
      <c r="C161" s="80">
        <v>94569</v>
      </c>
      <c r="D161" s="80" t="s">
        <v>923</v>
      </c>
      <c r="E161" s="138" t="s">
        <v>536</v>
      </c>
      <c r="F161" s="80" t="s">
        <v>52</v>
      </c>
      <c r="G161" s="116">
        <v>6.3</v>
      </c>
      <c r="H161" s="163">
        <v>574.41</v>
      </c>
      <c r="I161" s="190">
        <f t="shared" si="16"/>
        <v>718.01249999999993</v>
      </c>
      <c r="J161" s="163">
        <f t="shared" si="15"/>
        <v>4523.4787499999993</v>
      </c>
    </row>
    <row r="162" spans="2:10" ht="30" customHeight="1" outlineLevel="1">
      <c r="B162" s="80" t="s">
        <v>281</v>
      </c>
      <c r="C162" s="80">
        <v>94569</v>
      </c>
      <c r="D162" s="80" t="s">
        <v>923</v>
      </c>
      <c r="E162" s="138" t="s">
        <v>537</v>
      </c>
      <c r="F162" s="80" t="s">
        <v>52</v>
      </c>
      <c r="G162" s="116">
        <v>8.4</v>
      </c>
      <c r="H162" s="163">
        <v>574.41</v>
      </c>
      <c r="I162" s="190">
        <f t="shared" si="16"/>
        <v>718.01249999999993</v>
      </c>
      <c r="J162" s="163">
        <f t="shared" si="15"/>
        <v>6031.3049999999994</v>
      </c>
    </row>
    <row r="163" spans="2:10" ht="30" customHeight="1" outlineLevel="1">
      <c r="B163" s="80" t="s">
        <v>282</v>
      </c>
      <c r="C163" s="80">
        <v>94569</v>
      </c>
      <c r="D163" s="80" t="s">
        <v>923</v>
      </c>
      <c r="E163" s="138" t="s">
        <v>538</v>
      </c>
      <c r="F163" s="80" t="s">
        <v>52</v>
      </c>
      <c r="G163" s="116">
        <v>12.6</v>
      </c>
      <c r="H163" s="163">
        <v>574.41</v>
      </c>
      <c r="I163" s="190">
        <f t="shared" si="16"/>
        <v>718.01249999999993</v>
      </c>
      <c r="J163" s="163">
        <f t="shared" si="15"/>
        <v>9046.9574999999986</v>
      </c>
    </row>
    <row r="164" spans="2:10" ht="30" customHeight="1" outlineLevel="1">
      <c r="B164" s="80" t="s">
        <v>283</v>
      </c>
      <c r="C164" s="80">
        <v>94569</v>
      </c>
      <c r="D164" s="80" t="s">
        <v>923</v>
      </c>
      <c r="E164" s="138" t="s">
        <v>539</v>
      </c>
      <c r="F164" s="80" t="s">
        <v>52</v>
      </c>
      <c r="G164" s="116">
        <v>33.6</v>
      </c>
      <c r="H164" s="163">
        <v>574.41</v>
      </c>
      <c r="I164" s="190">
        <f t="shared" si="16"/>
        <v>718.01249999999993</v>
      </c>
      <c r="J164" s="163">
        <f t="shared" si="15"/>
        <v>24125.219999999998</v>
      </c>
    </row>
    <row r="165" spans="2:10" ht="30" customHeight="1" outlineLevel="1">
      <c r="B165" s="80" t="s">
        <v>284</v>
      </c>
      <c r="C165" s="80">
        <v>94569</v>
      </c>
      <c r="D165" s="80" t="s">
        <v>923</v>
      </c>
      <c r="E165" s="138" t="s">
        <v>540</v>
      </c>
      <c r="F165" s="80" t="s">
        <v>52</v>
      </c>
      <c r="G165" s="116">
        <v>16.8</v>
      </c>
      <c r="H165" s="163">
        <v>574.41</v>
      </c>
      <c r="I165" s="190">
        <f t="shared" si="16"/>
        <v>718.01249999999993</v>
      </c>
      <c r="J165" s="163">
        <f t="shared" si="15"/>
        <v>12062.609999999999</v>
      </c>
    </row>
    <row r="166" spans="2:10" ht="30" customHeight="1" outlineLevel="1">
      <c r="B166" s="80" t="s">
        <v>285</v>
      </c>
      <c r="C166" s="80">
        <v>100674</v>
      </c>
      <c r="D166" s="80" t="s">
        <v>923</v>
      </c>
      <c r="E166" s="138" t="s">
        <v>813</v>
      </c>
      <c r="F166" s="80" t="s">
        <v>52</v>
      </c>
      <c r="G166" s="116">
        <v>5.44</v>
      </c>
      <c r="H166" s="163">
        <v>612.08000000000004</v>
      </c>
      <c r="I166" s="190">
        <f t="shared" si="16"/>
        <v>765.1</v>
      </c>
      <c r="J166" s="163">
        <f t="shared" si="15"/>
        <v>4162.1440000000002</v>
      </c>
    </row>
    <row r="167" spans="2:10" ht="18.75" customHeight="1" outlineLevel="1">
      <c r="B167" s="80" t="s">
        <v>286</v>
      </c>
      <c r="C167" s="80"/>
      <c r="D167" s="80" t="s">
        <v>473</v>
      </c>
      <c r="E167" s="138" t="s">
        <v>541</v>
      </c>
      <c r="F167" s="80" t="s">
        <v>52</v>
      </c>
      <c r="G167" s="116">
        <v>19.38</v>
      </c>
      <c r="H167" s="163">
        <v>67.83</v>
      </c>
      <c r="I167" s="190">
        <f t="shared" si="16"/>
        <v>84.787499999999994</v>
      </c>
      <c r="J167" s="163">
        <f t="shared" si="15"/>
        <v>1643.1817499999997</v>
      </c>
    </row>
    <row r="168" spans="2:10" ht="18.75" customHeight="1" outlineLevel="1">
      <c r="B168" s="77" t="s">
        <v>92</v>
      </c>
      <c r="C168" s="92"/>
      <c r="D168" s="92"/>
      <c r="E168" s="83" t="s">
        <v>20</v>
      </c>
      <c r="F168" s="80"/>
      <c r="G168" s="116">
        <v>0</v>
      </c>
      <c r="H168" s="163">
        <v>0</v>
      </c>
      <c r="I168" s="190">
        <f t="shared" si="16"/>
        <v>0</v>
      </c>
      <c r="J168" s="163">
        <f t="shared" si="15"/>
        <v>0</v>
      </c>
    </row>
    <row r="169" spans="2:10" ht="30" customHeight="1" outlineLevel="1">
      <c r="B169" s="80" t="s">
        <v>287</v>
      </c>
      <c r="C169" s="80">
        <v>102166</v>
      </c>
      <c r="D169" s="80" t="s">
        <v>923</v>
      </c>
      <c r="E169" s="138" t="s">
        <v>944</v>
      </c>
      <c r="F169" s="80" t="s">
        <v>52</v>
      </c>
      <c r="G169" s="116">
        <v>16.2</v>
      </c>
      <c r="H169" s="163">
        <v>301.36</v>
      </c>
      <c r="I169" s="190">
        <f t="shared" si="16"/>
        <v>376.70000000000005</v>
      </c>
      <c r="J169" s="163">
        <f t="shared" si="15"/>
        <v>6102.5400000000009</v>
      </c>
    </row>
    <row r="170" spans="2:10" ht="18.75" customHeight="1" outlineLevel="1">
      <c r="B170" s="80" t="s">
        <v>288</v>
      </c>
      <c r="C170" s="80">
        <v>102166</v>
      </c>
      <c r="D170" s="80" t="s">
        <v>923</v>
      </c>
      <c r="E170" s="138" t="s">
        <v>819</v>
      </c>
      <c r="F170" s="80" t="s">
        <v>52</v>
      </c>
      <c r="G170" s="116">
        <v>2.1800000000000002</v>
      </c>
      <c r="H170" s="163">
        <v>301.36</v>
      </c>
      <c r="I170" s="190">
        <f t="shared" si="16"/>
        <v>376.70000000000005</v>
      </c>
      <c r="J170" s="163">
        <f t="shared" si="15"/>
        <v>821.20600000000013</v>
      </c>
    </row>
    <row r="171" spans="2:10" ht="18.75" customHeight="1" outlineLevel="1">
      <c r="B171" s="80" t="s">
        <v>289</v>
      </c>
      <c r="C171" s="120">
        <v>102235</v>
      </c>
      <c r="D171" s="80" t="s">
        <v>923</v>
      </c>
      <c r="E171" s="138" t="s">
        <v>542</v>
      </c>
      <c r="F171" s="80" t="s">
        <v>52</v>
      </c>
      <c r="G171" s="116">
        <v>7.2</v>
      </c>
      <c r="H171" s="163">
        <v>471.16</v>
      </c>
      <c r="I171" s="190">
        <f t="shared" si="16"/>
        <v>588.95000000000005</v>
      </c>
      <c r="J171" s="163">
        <f t="shared" si="15"/>
        <v>4240.4400000000005</v>
      </c>
    </row>
    <row r="172" spans="2:10" ht="18.75" customHeight="1" outlineLevel="1">
      <c r="B172" s="80" t="s">
        <v>290</v>
      </c>
      <c r="C172" s="120">
        <v>102235</v>
      </c>
      <c r="D172" s="80" t="s">
        <v>923</v>
      </c>
      <c r="E172" s="138" t="s">
        <v>543</v>
      </c>
      <c r="F172" s="80" t="s">
        <v>52</v>
      </c>
      <c r="G172" s="116">
        <v>3.57</v>
      </c>
      <c r="H172" s="163">
        <v>471.16</v>
      </c>
      <c r="I172" s="190">
        <f t="shared" si="16"/>
        <v>588.95000000000005</v>
      </c>
      <c r="J172" s="163">
        <f t="shared" si="15"/>
        <v>2102.5515</v>
      </c>
    </row>
    <row r="173" spans="2:10" ht="18.75" customHeight="1" outlineLevel="1">
      <c r="B173" s="80" t="s">
        <v>291</v>
      </c>
      <c r="C173" s="80">
        <v>11186</v>
      </c>
      <c r="D173" s="80" t="s">
        <v>923</v>
      </c>
      <c r="E173" s="138" t="s">
        <v>544</v>
      </c>
      <c r="F173" s="80" t="s">
        <v>52</v>
      </c>
      <c r="G173" s="116">
        <v>16.899999999999999</v>
      </c>
      <c r="H173" s="163">
        <v>452.93</v>
      </c>
      <c r="I173" s="190">
        <f t="shared" si="16"/>
        <v>566.16250000000002</v>
      </c>
      <c r="J173" s="163">
        <f t="shared" si="15"/>
        <v>9568.1462499999998</v>
      </c>
    </row>
    <row r="174" spans="2:10" ht="18.75" customHeight="1" outlineLevel="1">
      <c r="B174" s="77" t="s">
        <v>179</v>
      </c>
      <c r="C174" s="80"/>
      <c r="D174" s="80"/>
      <c r="E174" s="83" t="s">
        <v>545</v>
      </c>
      <c r="F174" s="80"/>
      <c r="G174" s="116">
        <v>0</v>
      </c>
      <c r="H174" s="163">
        <v>0</v>
      </c>
      <c r="I174" s="190">
        <f t="shared" si="16"/>
        <v>0</v>
      </c>
      <c r="J174" s="163">
        <f t="shared" si="15"/>
        <v>0</v>
      </c>
    </row>
    <row r="175" spans="2:10" ht="30" customHeight="1" outlineLevel="1">
      <c r="B175" s="80" t="s">
        <v>292</v>
      </c>
      <c r="C175" s="80"/>
      <c r="D175" s="80" t="s">
        <v>473</v>
      </c>
      <c r="E175" s="138" t="s">
        <v>546</v>
      </c>
      <c r="F175" s="80" t="s">
        <v>52</v>
      </c>
      <c r="G175" s="116">
        <f>69.79+62</f>
        <v>131.79000000000002</v>
      </c>
      <c r="H175" s="163">
        <v>162.27000000000001</v>
      </c>
      <c r="I175" s="190">
        <f t="shared" si="16"/>
        <v>202.83750000000001</v>
      </c>
      <c r="J175" s="163">
        <f t="shared" si="15"/>
        <v>26731.954125000004</v>
      </c>
    </row>
    <row r="176" spans="2:10" ht="30" customHeight="1" outlineLevel="1">
      <c r="B176" s="80" t="s">
        <v>293</v>
      </c>
      <c r="C176" s="80"/>
      <c r="D176" s="80" t="s">
        <v>473</v>
      </c>
      <c r="E176" s="138" t="s">
        <v>547</v>
      </c>
      <c r="F176" s="80" t="s">
        <v>52</v>
      </c>
      <c r="G176" s="116">
        <v>20.52</v>
      </c>
      <c r="H176" s="163">
        <v>181.79</v>
      </c>
      <c r="I176" s="190">
        <f t="shared" si="16"/>
        <v>227.23749999999998</v>
      </c>
      <c r="J176" s="163">
        <f t="shared" si="15"/>
        <v>4662.9134999999997</v>
      </c>
    </row>
    <row r="177" spans="1:10" ht="30" customHeight="1" outlineLevel="1">
      <c r="B177" s="80" t="s">
        <v>294</v>
      </c>
      <c r="C177" s="80"/>
      <c r="D177" s="80" t="s">
        <v>473</v>
      </c>
      <c r="E177" s="138" t="s">
        <v>548</v>
      </c>
      <c r="F177" s="80" t="s">
        <v>52</v>
      </c>
      <c r="G177" s="116">
        <v>164.44</v>
      </c>
      <c r="H177" s="163">
        <v>226.65</v>
      </c>
      <c r="I177" s="190">
        <f t="shared" si="16"/>
        <v>283.3125</v>
      </c>
      <c r="J177" s="163">
        <f t="shared" si="15"/>
        <v>46587.907500000001</v>
      </c>
    </row>
    <row r="178" spans="1:10" ht="30" customHeight="1" outlineLevel="1">
      <c r="B178" s="80" t="s">
        <v>295</v>
      </c>
      <c r="C178" s="80"/>
      <c r="D178" s="80" t="s">
        <v>473</v>
      </c>
      <c r="E178" s="138" t="s">
        <v>549</v>
      </c>
      <c r="F178" s="80" t="s">
        <v>52</v>
      </c>
      <c r="G178" s="116">
        <v>13.5</v>
      </c>
      <c r="H178" s="163">
        <v>274.87</v>
      </c>
      <c r="I178" s="190">
        <f t="shared" si="16"/>
        <v>343.58749999999998</v>
      </c>
      <c r="J178" s="163">
        <f>TRUNC(G178*I178,2)</f>
        <v>4638.43</v>
      </c>
    </row>
    <row r="179" spans="1:10" ht="19.5" customHeight="1" outlineLevel="1">
      <c r="B179" s="267"/>
      <c r="C179" s="268"/>
      <c r="D179" s="268"/>
      <c r="E179" s="268"/>
      <c r="F179" s="268"/>
      <c r="G179" s="268"/>
      <c r="H179" s="268"/>
      <c r="I179" s="268"/>
      <c r="J179" s="269"/>
    </row>
    <row r="180" spans="1:10" ht="18.75" customHeight="1">
      <c r="B180" s="74"/>
      <c r="C180" s="74"/>
      <c r="D180" s="74"/>
      <c r="G180" s="108"/>
      <c r="H180" s="162"/>
      <c r="I180" s="190"/>
      <c r="J180" s="163"/>
    </row>
    <row r="181" spans="1:10" ht="18.75" customHeight="1">
      <c r="B181" s="103">
        <v>7</v>
      </c>
      <c r="C181" s="84"/>
      <c r="D181" s="84"/>
      <c r="E181" s="85" t="s">
        <v>481</v>
      </c>
      <c r="F181" s="85"/>
      <c r="G181" s="137"/>
      <c r="H181" s="154"/>
      <c r="I181" s="154"/>
      <c r="J181" s="155">
        <f>SUM(J182:J189)</f>
        <v>503330.41850000003</v>
      </c>
    </row>
    <row r="182" spans="1:10" ht="18.75" customHeight="1" outlineLevel="1">
      <c r="B182" s="80" t="s">
        <v>61</v>
      </c>
      <c r="C182" s="80"/>
      <c r="D182" s="27" t="s">
        <v>473</v>
      </c>
      <c r="E182" s="138" t="s">
        <v>903</v>
      </c>
      <c r="F182" s="80" t="s">
        <v>52</v>
      </c>
      <c r="G182" s="116">
        <v>1451.75</v>
      </c>
      <c r="H182" s="163">
        <v>97.56</v>
      </c>
      <c r="I182" s="190">
        <f t="shared" si="16"/>
        <v>121.95</v>
      </c>
      <c r="J182" s="163">
        <f t="shared" ref="J182:J189" si="17">PRODUCT(G182*I182)</f>
        <v>177040.91250000001</v>
      </c>
    </row>
    <row r="183" spans="1:10" ht="18.75" customHeight="1" outlineLevel="1">
      <c r="B183" s="80" t="s">
        <v>62</v>
      </c>
      <c r="C183" s="80"/>
      <c r="D183" s="80" t="s">
        <v>473</v>
      </c>
      <c r="E183" s="138" t="s">
        <v>550</v>
      </c>
      <c r="F183" s="80" t="s">
        <v>52</v>
      </c>
      <c r="G183" s="116">
        <v>1402.03</v>
      </c>
      <c r="H183" s="163">
        <v>152.82</v>
      </c>
      <c r="I183" s="190">
        <f t="shared" si="16"/>
        <v>191.02499999999998</v>
      </c>
      <c r="J183" s="163">
        <f t="shared" si="17"/>
        <v>267822.78074999998</v>
      </c>
    </row>
    <row r="184" spans="1:10" s="119" customFormat="1" ht="27" customHeight="1" outlineLevel="1">
      <c r="A184" s="26"/>
      <c r="B184" s="93" t="s">
        <v>177</v>
      </c>
      <c r="C184" s="209"/>
      <c r="D184" s="195" t="s">
        <v>473</v>
      </c>
      <c r="E184" s="234" t="str">
        <f>Planilha2!C4</f>
        <v>CUMEEIRA PARA TELHA DE FIBROCIMENTO ONDULADA E = 6 MM, INCLUSO ACESSÓRIOS DE FIXAÇÃO E IÇAMENTO. AF_07/2019</v>
      </c>
      <c r="F184" s="93" t="s">
        <v>59</v>
      </c>
      <c r="G184" s="191">
        <v>83.13</v>
      </c>
      <c r="H184" s="192">
        <v>38.26</v>
      </c>
      <c r="I184" s="196">
        <f t="shared" si="16"/>
        <v>47.824999999999996</v>
      </c>
      <c r="J184" s="192">
        <f t="shared" si="17"/>
        <v>3975.6922499999996</v>
      </c>
    </row>
    <row r="185" spans="1:10" ht="18.75" customHeight="1" outlineLevel="1">
      <c r="B185" s="80" t="s">
        <v>103</v>
      </c>
      <c r="C185" s="80">
        <v>94228</v>
      </c>
      <c r="D185" s="27" t="s">
        <v>923</v>
      </c>
      <c r="E185" s="138" t="s">
        <v>551</v>
      </c>
      <c r="F185" s="80" t="s">
        <v>52</v>
      </c>
      <c r="G185" s="116">
        <v>115.14</v>
      </c>
      <c r="H185" s="163">
        <v>97.01</v>
      </c>
      <c r="I185" s="190">
        <f t="shared" si="16"/>
        <v>121.2625</v>
      </c>
      <c r="J185" s="163">
        <f t="shared" si="17"/>
        <v>13962.16425</v>
      </c>
    </row>
    <row r="186" spans="1:10" ht="18.75" customHeight="1" outlineLevel="1">
      <c r="B186" s="80" t="s">
        <v>93</v>
      </c>
      <c r="C186" s="80">
        <v>94231</v>
      </c>
      <c r="D186" s="27" t="s">
        <v>923</v>
      </c>
      <c r="E186" s="138" t="s">
        <v>552</v>
      </c>
      <c r="F186" s="80" t="s">
        <v>59</v>
      </c>
      <c r="G186" s="116">
        <v>139.80000000000001</v>
      </c>
      <c r="H186" s="163">
        <v>58.5</v>
      </c>
      <c r="I186" s="190">
        <f t="shared" si="16"/>
        <v>73.125</v>
      </c>
      <c r="J186" s="163">
        <f t="shared" si="17"/>
        <v>10222.875</v>
      </c>
    </row>
    <row r="187" spans="1:10" ht="18.75" customHeight="1" outlineLevel="1">
      <c r="B187" s="80" t="s">
        <v>178</v>
      </c>
      <c r="C187" s="80">
        <v>94231</v>
      </c>
      <c r="D187" s="27" t="s">
        <v>923</v>
      </c>
      <c r="E187" s="138" t="s">
        <v>553</v>
      </c>
      <c r="F187" s="80" t="s">
        <v>59</v>
      </c>
      <c r="G187" s="116">
        <v>66.150000000000006</v>
      </c>
      <c r="H187" s="163">
        <v>58.5</v>
      </c>
      <c r="I187" s="190">
        <f t="shared" si="16"/>
        <v>73.125</v>
      </c>
      <c r="J187" s="163">
        <f t="shared" si="17"/>
        <v>4837.21875</v>
      </c>
    </row>
    <row r="188" spans="1:10" ht="18.75" customHeight="1" outlineLevel="1">
      <c r="B188" s="80" t="s">
        <v>823</v>
      </c>
      <c r="C188" s="80">
        <v>94231</v>
      </c>
      <c r="D188" s="27" t="s">
        <v>923</v>
      </c>
      <c r="E188" s="138" t="s">
        <v>554</v>
      </c>
      <c r="F188" s="80" t="s">
        <v>59</v>
      </c>
      <c r="G188" s="116">
        <v>108.8</v>
      </c>
      <c r="H188" s="163">
        <v>58.5</v>
      </c>
      <c r="I188" s="190">
        <f t="shared" si="16"/>
        <v>73.125</v>
      </c>
      <c r="J188" s="163">
        <f t="shared" si="17"/>
        <v>7956</v>
      </c>
    </row>
    <row r="189" spans="1:10" ht="18.75" customHeight="1" outlineLevel="1">
      <c r="B189" s="80" t="s">
        <v>824</v>
      </c>
      <c r="C189" s="80">
        <v>101979</v>
      </c>
      <c r="D189" s="80" t="s">
        <v>923</v>
      </c>
      <c r="E189" s="138" t="s">
        <v>480</v>
      </c>
      <c r="F189" s="80" t="s">
        <v>59</v>
      </c>
      <c r="G189" s="116">
        <v>266</v>
      </c>
      <c r="H189" s="163">
        <v>52.67</v>
      </c>
      <c r="I189" s="190">
        <f t="shared" si="16"/>
        <v>65.837500000000006</v>
      </c>
      <c r="J189" s="163">
        <f t="shared" si="17"/>
        <v>17512.775000000001</v>
      </c>
    </row>
    <row r="190" spans="1:10" ht="18.75" customHeight="1" outlineLevel="1">
      <c r="B190" s="122"/>
      <c r="C190" s="123"/>
      <c r="D190" s="123"/>
      <c r="E190" s="123"/>
      <c r="F190" s="123"/>
      <c r="G190" s="123"/>
      <c r="H190" s="164"/>
      <c r="I190" s="190"/>
      <c r="J190" s="163"/>
    </row>
    <row r="191" spans="1:10" ht="18.75" customHeight="1">
      <c r="B191" s="74"/>
      <c r="C191" s="74"/>
      <c r="D191" s="74"/>
      <c r="G191" s="108"/>
      <c r="H191" s="162"/>
      <c r="I191" s="190"/>
      <c r="J191" s="163"/>
    </row>
    <row r="192" spans="1:10" ht="18.75" customHeight="1">
      <c r="B192" s="103">
        <v>8</v>
      </c>
      <c r="C192" s="103"/>
      <c r="D192" s="103"/>
      <c r="E192" s="85" t="s">
        <v>174</v>
      </c>
      <c r="F192" s="85"/>
      <c r="G192" s="137"/>
      <c r="H192" s="154"/>
      <c r="I192" s="154"/>
      <c r="J192" s="155">
        <f>SUM(J193:J194)</f>
        <v>38313.193500000001</v>
      </c>
    </row>
    <row r="193" spans="2:10" ht="18.75" customHeight="1" outlineLevel="1">
      <c r="B193" s="80" t="s">
        <v>63</v>
      </c>
      <c r="C193" s="80">
        <v>98557</v>
      </c>
      <c r="D193" s="80" t="s">
        <v>923</v>
      </c>
      <c r="E193" s="138" t="s">
        <v>484</v>
      </c>
      <c r="F193" s="80" t="s">
        <v>52</v>
      </c>
      <c r="G193" s="116">
        <v>505.08</v>
      </c>
      <c r="H193" s="163">
        <v>42.31</v>
      </c>
      <c r="I193" s="190">
        <f t="shared" si="16"/>
        <v>52.887500000000003</v>
      </c>
      <c r="J193" s="163">
        <f t="shared" ref="J193:J194" si="18">PRODUCT(G193*I193)</f>
        <v>26712.4185</v>
      </c>
    </row>
    <row r="194" spans="2:10" ht="18.75" customHeight="1" outlineLevel="1">
      <c r="B194" s="80" t="s">
        <v>296</v>
      </c>
      <c r="C194" s="80">
        <v>98560</v>
      </c>
      <c r="D194" s="80" t="s">
        <v>923</v>
      </c>
      <c r="E194" s="138" t="s">
        <v>825</v>
      </c>
      <c r="F194" s="80" t="s">
        <v>52</v>
      </c>
      <c r="G194" s="116">
        <v>211.5</v>
      </c>
      <c r="H194" s="163">
        <v>43.88</v>
      </c>
      <c r="I194" s="190">
        <f t="shared" si="16"/>
        <v>54.85</v>
      </c>
      <c r="J194" s="163">
        <f t="shared" si="18"/>
        <v>11600.775</v>
      </c>
    </row>
    <row r="195" spans="2:10" ht="18.75" customHeight="1" outlineLevel="1">
      <c r="B195" s="122"/>
      <c r="C195" s="123"/>
      <c r="D195" s="123"/>
      <c r="E195" s="123"/>
      <c r="F195" s="123"/>
      <c r="G195" s="123"/>
      <c r="H195" s="164"/>
      <c r="I195" s="190"/>
      <c r="J195" s="163"/>
    </row>
    <row r="196" spans="2:10" ht="18.75" customHeight="1">
      <c r="B196" s="74"/>
      <c r="C196" s="74"/>
      <c r="D196" s="74"/>
      <c r="G196" s="108"/>
      <c r="H196" s="162"/>
      <c r="I196" s="190"/>
      <c r="J196" s="163"/>
    </row>
    <row r="197" spans="2:10" ht="18.75" customHeight="1">
      <c r="B197" s="103">
        <v>9</v>
      </c>
      <c r="C197" s="84"/>
      <c r="D197" s="84"/>
      <c r="E197" s="85" t="s">
        <v>485</v>
      </c>
      <c r="F197" s="85"/>
      <c r="G197" s="3"/>
      <c r="H197" s="154"/>
      <c r="I197" s="154"/>
      <c r="J197" s="155">
        <f>SUM(J198:J208)</f>
        <v>420374.46050000004</v>
      </c>
    </row>
    <row r="198" spans="2:10" ht="18.75" customHeight="1" outlineLevel="1">
      <c r="B198" s="80" t="s">
        <v>73</v>
      </c>
      <c r="C198" s="80">
        <v>87878</v>
      </c>
      <c r="D198" s="80" t="s">
        <v>923</v>
      </c>
      <c r="E198" s="138" t="s">
        <v>555</v>
      </c>
      <c r="F198" s="80" t="s">
        <v>52</v>
      </c>
      <c r="G198" s="116">
        <v>3397.73</v>
      </c>
      <c r="H198" s="163">
        <v>4.2</v>
      </c>
      <c r="I198" s="190">
        <f t="shared" si="16"/>
        <v>5.25</v>
      </c>
      <c r="J198" s="163">
        <f t="shared" ref="J198:J208" si="19">PRODUCT(G198*I198)</f>
        <v>17838.0825</v>
      </c>
    </row>
    <row r="199" spans="2:10" ht="18.75" customHeight="1" outlineLevel="1">
      <c r="B199" s="80" t="s">
        <v>172</v>
      </c>
      <c r="C199" s="80">
        <v>87535</v>
      </c>
      <c r="D199" s="80" t="s">
        <v>923</v>
      </c>
      <c r="E199" s="138" t="s">
        <v>556</v>
      </c>
      <c r="F199" s="80" t="s">
        <v>52</v>
      </c>
      <c r="G199" s="116">
        <v>1941.08</v>
      </c>
      <c r="H199" s="163">
        <v>30.98</v>
      </c>
      <c r="I199" s="190">
        <f t="shared" si="16"/>
        <v>38.725000000000001</v>
      </c>
      <c r="J199" s="163">
        <f t="shared" si="19"/>
        <v>75168.323000000004</v>
      </c>
    </row>
    <row r="200" spans="2:10" ht="18.75" customHeight="1" outlineLevel="1">
      <c r="B200" s="80" t="s">
        <v>74</v>
      </c>
      <c r="C200" s="80">
        <v>87792</v>
      </c>
      <c r="D200" s="80" t="s">
        <v>923</v>
      </c>
      <c r="E200" s="138" t="s">
        <v>557</v>
      </c>
      <c r="F200" s="80" t="s">
        <v>52</v>
      </c>
      <c r="G200" s="116">
        <v>1223.54</v>
      </c>
      <c r="H200" s="163">
        <v>36.590000000000003</v>
      </c>
      <c r="I200" s="190">
        <f t="shared" si="16"/>
        <v>45.737500000000004</v>
      </c>
      <c r="J200" s="163">
        <f t="shared" si="19"/>
        <v>55961.660750000003</v>
      </c>
    </row>
    <row r="201" spans="2:10" ht="18.75" customHeight="1" outlineLevel="1">
      <c r="B201" s="80" t="s">
        <v>75</v>
      </c>
      <c r="C201" s="143">
        <v>87543</v>
      </c>
      <c r="D201" s="80" t="s">
        <v>923</v>
      </c>
      <c r="E201" s="138" t="s">
        <v>558</v>
      </c>
      <c r="F201" s="80" t="s">
        <v>52</v>
      </c>
      <c r="G201" s="116">
        <v>1217.21</v>
      </c>
      <c r="H201" s="163">
        <v>27.98</v>
      </c>
      <c r="I201" s="190">
        <f t="shared" si="16"/>
        <v>34.975000000000001</v>
      </c>
      <c r="J201" s="163">
        <f t="shared" si="19"/>
        <v>42571.919750000001</v>
      </c>
    </row>
    <row r="202" spans="2:10" ht="30" customHeight="1" outlineLevel="1">
      <c r="B202" s="80" t="s">
        <v>173</v>
      </c>
      <c r="C202" s="80">
        <v>87273</v>
      </c>
      <c r="D202" s="80" t="s">
        <v>923</v>
      </c>
      <c r="E202" s="138" t="s">
        <v>559</v>
      </c>
      <c r="F202" s="80" t="s">
        <v>52</v>
      </c>
      <c r="G202" s="116">
        <v>671.71</v>
      </c>
      <c r="H202" s="163">
        <v>69.95</v>
      </c>
      <c r="I202" s="190">
        <f t="shared" si="16"/>
        <v>87.4375</v>
      </c>
      <c r="J202" s="163">
        <f t="shared" si="19"/>
        <v>58732.643125000002</v>
      </c>
    </row>
    <row r="203" spans="2:10" ht="30" customHeight="1" outlineLevel="1">
      <c r="B203" s="80" t="s">
        <v>76</v>
      </c>
      <c r="C203" s="80">
        <v>87267</v>
      </c>
      <c r="D203" s="80" t="s">
        <v>923</v>
      </c>
      <c r="E203" s="138" t="s">
        <v>560</v>
      </c>
      <c r="F203" s="80" t="s">
        <v>52</v>
      </c>
      <c r="G203" s="116">
        <v>14.23</v>
      </c>
      <c r="H203" s="163">
        <v>70.12</v>
      </c>
      <c r="I203" s="190">
        <f t="shared" si="16"/>
        <v>87.65</v>
      </c>
      <c r="J203" s="163">
        <f t="shared" si="19"/>
        <v>1247.2595000000001</v>
      </c>
    </row>
    <row r="204" spans="2:10" ht="30" customHeight="1" outlineLevel="1">
      <c r="B204" s="80" t="s">
        <v>453</v>
      </c>
      <c r="C204" s="80">
        <v>87267</v>
      </c>
      <c r="D204" s="80" t="s">
        <v>923</v>
      </c>
      <c r="E204" s="138" t="s">
        <v>561</v>
      </c>
      <c r="F204" s="80" t="s">
        <v>52</v>
      </c>
      <c r="G204" s="116">
        <v>17.25</v>
      </c>
      <c r="H204" s="163">
        <v>70.12</v>
      </c>
      <c r="I204" s="190">
        <f t="shared" si="16"/>
        <v>87.65</v>
      </c>
      <c r="J204" s="163">
        <f t="shared" si="19"/>
        <v>1511.9625000000001</v>
      </c>
    </row>
    <row r="205" spans="2:10" ht="30" customHeight="1" outlineLevel="1">
      <c r="B205" s="80" t="s">
        <v>454</v>
      </c>
      <c r="C205" s="80">
        <v>87267</v>
      </c>
      <c r="D205" s="80" t="s">
        <v>923</v>
      </c>
      <c r="E205" s="138" t="s">
        <v>562</v>
      </c>
      <c r="F205" s="80" t="s">
        <v>52</v>
      </c>
      <c r="G205" s="116">
        <v>166.07</v>
      </c>
      <c r="H205" s="163">
        <v>70.12</v>
      </c>
      <c r="I205" s="190">
        <f t="shared" si="16"/>
        <v>87.65</v>
      </c>
      <c r="J205" s="163">
        <f t="shared" si="19"/>
        <v>14556.0355</v>
      </c>
    </row>
    <row r="206" spans="2:10" ht="18.75" customHeight="1" outlineLevel="1">
      <c r="B206" s="80" t="s">
        <v>464</v>
      </c>
      <c r="C206" s="80">
        <v>101739</v>
      </c>
      <c r="D206" s="80" t="s">
        <v>923</v>
      </c>
      <c r="E206" s="138" t="s">
        <v>563</v>
      </c>
      <c r="F206" s="80" t="s">
        <v>59</v>
      </c>
      <c r="G206" s="116">
        <v>238.6</v>
      </c>
      <c r="H206" s="163">
        <v>31.91</v>
      </c>
      <c r="I206" s="190">
        <f t="shared" si="16"/>
        <v>39.887500000000003</v>
      </c>
      <c r="J206" s="163">
        <f t="shared" si="19"/>
        <v>9517.1575000000012</v>
      </c>
    </row>
    <row r="207" spans="2:10" ht="18.75" customHeight="1" outlineLevel="1">
      <c r="B207" s="80" t="s">
        <v>465</v>
      </c>
      <c r="C207" s="80"/>
      <c r="D207" s="80" t="s">
        <v>473</v>
      </c>
      <c r="E207" s="138" t="s">
        <v>565</v>
      </c>
      <c r="F207" s="80" t="s">
        <v>52</v>
      </c>
      <c r="G207" s="116">
        <v>495.39</v>
      </c>
      <c r="H207" s="163">
        <v>60.73</v>
      </c>
      <c r="I207" s="190">
        <f t="shared" si="16"/>
        <v>75.912499999999994</v>
      </c>
      <c r="J207" s="163">
        <f t="shared" si="19"/>
        <v>37606.293374999994</v>
      </c>
    </row>
    <row r="208" spans="2:10" ht="30" customHeight="1" outlineLevel="1">
      <c r="B208" s="80" t="s">
        <v>564</v>
      </c>
      <c r="C208" s="80" t="s">
        <v>325</v>
      </c>
      <c r="D208" s="80" t="s">
        <v>65</v>
      </c>
      <c r="E208" s="138" t="s">
        <v>566</v>
      </c>
      <c r="F208" s="80" t="s">
        <v>52</v>
      </c>
      <c r="G208" s="116">
        <v>734.92</v>
      </c>
      <c r="H208" s="163">
        <v>115.02</v>
      </c>
      <c r="I208" s="190">
        <f t="shared" si="16"/>
        <v>143.77500000000001</v>
      </c>
      <c r="J208" s="163">
        <f t="shared" si="19"/>
        <v>105663.12299999999</v>
      </c>
    </row>
    <row r="209" spans="1:10" ht="18.75" customHeight="1" outlineLevel="1">
      <c r="B209" s="122"/>
      <c r="C209" s="123"/>
      <c r="D209" s="123"/>
      <c r="E209" s="123"/>
      <c r="F209" s="123"/>
      <c r="G209" s="123"/>
      <c r="H209" s="164"/>
      <c r="I209" s="190"/>
      <c r="J209" s="163"/>
    </row>
    <row r="210" spans="1:10" ht="18.75" customHeight="1">
      <c r="B210" s="74"/>
      <c r="C210" s="74"/>
      <c r="D210" s="74"/>
      <c r="G210" s="108"/>
      <c r="H210" s="162"/>
      <c r="I210" s="190"/>
      <c r="J210" s="163"/>
    </row>
    <row r="211" spans="1:10" ht="18.75" customHeight="1">
      <c r="B211" s="103">
        <v>10</v>
      </c>
      <c r="C211" s="103"/>
      <c r="D211" s="103"/>
      <c r="E211" s="85" t="s">
        <v>486</v>
      </c>
      <c r="F211" s="85"/>
      <c r="G211" s="137"/>
      <c r="H211" s="154"/>
      <c r="I211" s="154"/>
      <c r="J211" s="155">
        <f>SUM(J212:J233)</f>
        <v>314736.44887499994</v>
      </c>
    </row>
    <row r="212" spans="1:10" s="119" customFormat="1" ht="18.75" customHeight="1" outlineLevel="1">
      <c r="A212" s="74"/>
      <c r="B212" s="92" t="s">
        <v>77</v>
      </c>
      <c r="C212" s="77"/>
      <c r="D212" s="77"/>
      <c r="E212" s="83" t="s">
        <v>452</v>
      </c>
      <c r="F212" s="78"/>
      <c r="G212" s="116"/>
      <c r="H212" s="163"/>
      <c r="I212" s="190"/>
      <c r="J212" s="163"/>
    </row>
    <row r="213" spans="1:10" s="119" customFormat="1" ht="18.75" customHeight="1" outlineLevel="1">
      <c r="A213" s="74"/>
      <c r="B213" s="80" t="s">
        <v>298</v>
      </c>
      <c r="C213" s="35">
        <v>87690</v>
      </c>
      <c r="D213" s="80" t="s">
        <v>923</v>
      </c>
      <c r="E213" s="138" t="s">
        <v>1088</v>
      </c>
      <c r="F213" s="80" t="s">
        <v>52</v>
      </c>
      <c r="G213" s="116">
        <v>353.12</v>
      </c>
      <c r="H213" s="163">
        <v>45.65</v>
      </c>
      <c r="I213" s="190">
        <f t="shared" si="16"/>
        <v>57.0625</v>
      </c>
      <c r="J213" s="163">
        <f t="shared" ref="J213:J233" si="20">PRODUCT(G213*I213)</f>
        <v>20149.91</v>
      </c>
    </row>
    <row r="214" spans="1:10" s="119" customFormat="1" ht="18.75" customHeight="1" outlineLevel="1">
      <c r="A214" s="74"/>
      <c r="B214" s="80" t="s">
        <v>299</v>
      </c>
      <c r="C214" s="80">
        <v>87622</v>
      </c>
      <c r="D214" s="80" t="s">
        <v>923</v>
      </c>
      <c r="E214" s="138" t="s">
        <v>1089</v>
      </c>
      <c r="F214" s="80" t="s">
        <v>52</v>
      </c>
      <c r="G214" s="116">
        <v>482.62</v>
      </c>
      <c r="H214" s="163">
        <v>31.48</v>
      </c>
      <c r="I214" s="190">
        <f t="shared" si="16"/>
        <v>39.35</v>
      </c>
      <c r="J214" s="163">
        <f t="shared" si="20"/>
        <v>18991.097000000002</v>
      </c>
    </row>
    <row r="215" spans="1:10" s="119" customFormat="1" ht="30" customHeight="1" outlineLevel="1">
      <c r="A215" s="74"/>
      <c r="B215" s="80" t="s">
        <v>300</v>
      </c>
      <c r="C215" s="80">
        <v>101749</v>
      </c>
      <c r="D215" s="80" t="s">
        <v>923</v>
      </c>
      <c r="E215" s="138" t="s">
        <v>567</v>
      </c>
      <c r="F215" s="80" t="s">
        <v>52</v>
      </c>
      <c r="G215" s="116">
        <v>382.52</v>
      </c>
      <c r="H215" s="163">
        <v>50.35</v>
      </c>
      <c r="I215" s="190">
        <f t="shared" si="16"/>
        <v>62.9375</v>
      </c>
      <c r="J215" s="163">
        <f t="shared" si="20"/>
        <v>24074.852499999997</v>
      </c>
    </row>
    <row r="216" spans="1:10" s="119" customFormat="1" ht="18.75" customHeight="1" outlineLevel="1">
      <c r="A216" s="74"/>
      <c r="B216" s="80" t="s">
        <v>301</v>
      </c>
      <c r="C216" s="80">
        <v>102494</v>
      </c>
      <c r="D216" s="80" t="s">
        <v>923</v>
      </c>
      <c r="E216" s="138" t="s">
        <v>568</v>
      </c>
      <c r="F216" s="80" t="s">
        <v>52</v>
      </c>
      <c r="G216" s="116">
        <v>23.72</v>
      </c>
      <c r="H216" s="163">
        <v>56.72</v>
      </c>
      <c r="I216" s="190">
        <f t="shared" si="16"/>
        <v>70.900000000000006</v>
      </c>
      <c r="J216" s="163">
        <f t="shared" si="20"/>
        <v>1681.748</v>
      </c>
    </row>
    <row r="217" spans="1:10" s="119" customFormat="1" ht="18.75" customHeight="1" outlineLevel="1">
      <c r="A217" s="74"/>
      <c r="B217" s="80" t="s">
        <v>302</v>
      </c>
      <c r="C217" s="80">
        <v>87251</v>
      </c>
      <c r="D217" s="80" t="s">
        <v>923</v>
      </c>
      <c r="E217" s="138" t="s">
        <v>569</v>
      </c>
      <c r="F217" s="80" t="s">
        <v>52</v>
      </c>
      <c r="G217" s="116">
        <v>228.05</v>
      </c>
      <c r="H217" s="163">
        <v>48</v>
      </c>
      <c r="I217" s="190">
        <f t="shared" si="16"/>
        <v>60</v>
      </c>
      <c r="J217" s="163">
        <f t="shared" si="20"/>
        <v>13683</v>
      </c>
    </row>
    <row r="218" spans="1:10" s="119" customFormat="1" ht="18.75" customHeight="1" outlineLevel="1">
      <c r="A218" s="74"/>
      <c r="B218" s="80" t="s">
        <v>303</v>
      </c>
      <c r="C218" s="80">
        <v>87257</v>
      </c>
      <c r="D218" s="80" t="s">
        <v>923</v>
      </c>
      <c r="E218" s="138" t="s">
        <v>570</v>
      </c>
      <c r="F218" s="80" t="s">
        <v>52</v>
      </c>
      <c r="G218" s="116">
        <v>347.46</v>
      </c>
      <c r="H218" s="163">
        <v>86.17</v>
      </c>
      <c r="I218" s="190">
        <f t="shared" si="16"/>
        <v>107.71250000000001</v>
      </c>
      <c r="J218" s="163">
        <f t="shared" si="20"/>
        <v>37425.785250000001</v>
      </c>
    </row>
    <row r="219" spans="1:10" s="119" customFormat="1" ht="18.75" customHeight="1" outlineLevel="1">
      <c r="A219" s="74"/>
      <c r="B219" s="80" t="s">
        <v>304</v>
      </c>
      <c r="C219" s="120">
        <v>101727</v>
      </c>
      <c r="D219" s="80" t="s">
        <v>923</v>
      </c>
      <c r="E219" s="138" t="s">
        <v>571</v>
      </c>
      <c r="F219" s="80" t="s">
        <v>52</v>
      </c>
      <c r="G219" s="116">
        <v>394.65</v>
      </c>
      <c r="H219" s="163">
        <v>218.3</v>
      </c>
      <c r="I219" s="190">
        <f t="shared" si="16"/>
        <v>272.875</v>
      </c>
      <c r="J219" s="163">
        <f t="shared" si="20"/>
        <v>107690.11874999999</v>
      </c>
    </row>
    <row r="220" spans="1:10" s="119" customFormat="1" ht="30" customHeight="1" outlineLevel="1">
      <c r="A220" s="74"/>
      <c r="B220" s="80" t="s">
        <v>572</v>
      </c>
      <c r="C220" s="80" t="s">
        <v>0</v>
      </c>
      <c r="D220" s="80" t="s">
        <v>65</v>
      </c>
      <c r="E220" s="61" t="s">
        <v>573</v>
      </c>
      <c r="F220" s="93" t="s">
        <v>52</v>
      </c>
      <c r="G220" s="116">
        <v>3.06</v>
      </c>
      <c r="H220" s="163">
        <v>143.04</v>
      </c>
      <c r="I220" s="190">
        <f t="shared" si="16"/>
        <v>178.79999999999998</v>
      </c>
      <c r="J220" s="163">
        <f t="shared" si="20"/>
        <v>547.12799999999993</v>
      </c>
    </row>
    <row r="221" spans="1:10" s="119" customFormat="1" ht="30" customHeight="1" outlineLevel="1">
      <c r="A221" s="74"/>
      <c r="B221" s="80" t="s">
        <v>574</v>
      </c>
      <c r="C221" s="80" t="s">
        <v>0</v>
      </c>
      <c r="D221" s="80" t="s">
        <v>65</v>
      </c>
      <c r="E221" s="138" t="s">
        <v>575</v>
      </c>
      <c r="F221" s="93" t="s">
        <v>52</v>
      </c>
      <c r="G221" s="116">
        <v>0.99</v>
      </c>
      <c r="H221" s="163">
        <v>143.04</v>
      </c>
      <c r="I221" s="190">
        <f t="shared" si="16"/>
        <v>178.79999999999998</v>
      </c>
      <c r="J221" s="163">
        <f t="shared" si="20"/>
        <v>177.01199999999997</v>
      </c>
    </row>
    <row r="222" spans="1:10" s="119" customFormat="1" ht="18.75" customHeight="1" outlineLevel="1">
      <c r="A222" s="74"/>
      <c r="B222" s="80" t="s">
        <v>576</v>
      </c>
      <c r="C222" s="80">
        <v>88650</v>
      </c>
      <c r="D222" s="80" t="s">
        <v>923</v>
      </c>
      <c r="E222" s="138" t="s">
        <v>917</v>
      </c>
      <c r="F222" s="80" t="s">
        <v>59</v>
      </c>
      <c r="G222" s="116">
        <v>132.1</v>
      </c>
      <c r="H222" s="163">
        <v>15.28</v>
      </c>
      <c r="I222" s="190">
        <f t="shared" si="16"/>
        <v>19.099999999999998</v>
      </c>
      <c r="J222" s="163">
        <f t="shared" si="20"/>
        <v>2523.1099999999997</v>
      </c>
    </row>
    <row r="223" spans="1:10" s="119" customFormat="1" ht="18.75" customHeight="1" outlineLevel="1">
      <c r="A223" s="74"/>
      <c r="B223" s="80" t="s">
        <v>578</v>
      </c>
      <c r="C223" s="80" t="s">
        <v>326</v>
      </c>
      <c r="D223" s="80" t="s">
        <v>65</v>
      </c>
      <c r="E223" s="138" t="s">
        <v>916</v>
      </c>
      <c r="F223" s="80" t="s">
        <v>59</v>
      </c>
      <c r="G223" s="116">
        <v>238.6</v>
      </c>
      <c r="H223" s="163">
        <v>16.95</v>
      </c>
      <c r="I223" s="190">
        <f t="shared" si="16"/>
        <v>21.1875</v>
      </c>
      <c r="J223" s="163">
        <f t="shared" si="20"/>
        <v>5055.3374999999996</v>
      </c>
    </row>
    <row r="224" spans="1:10" s="119" customFormat="1" ht="18.75" customHeight="1" outlineLevel="1">
      <c r="A224" s="74"/>
      <c r="B224" s="80" t="s">
        <v>580</v>
      </c>
      <c r="C224" s="80" t="s">
        <v>175</v>
      </c>
      <c r="D224" s="80" t="s">
        <v>65</v>
      </c>
      <c r="E224" s="138" t="s">
        <v>577</v>
      </c>
      <c r="F224" s="80" t="s">
        <v>59</v>
      </c>
      <c r="G224" s="116">
        <v>99.15</v>
      </c>
      <c r="H224" s="163">
        <v>89.21</v>
      </c>
      <c r="I224" s="190">
        <f t="shared" ref="I224:I287" si="21">H224*$L$12</f>
        <v>111.51249999999999</v>
      </c>
      <c r="J224" s="163">
        <f t="shared" si="20"/>
        <v>11056.464375</v>
      </c>
    </row>
    <row r="225" spans="1:10" s="119" customFormat="1" ht="18.75" customHeight="1" outlineLevel="1">
      <c r="A225" s="74"/>
      <c r="B225" s="80" t="s">
        <v>920</v>
      </c>
      <c r="C225" s="80" t="s">
        <v>176</v>
      </c>
      <c r="D225" s="80" t="s">
        <v>65</v>
      </c>
      <c r="E225" s="138" t="s">
        <v>579</v>
      </c>
      <c r="F225" s="80" t="s">
        <v>59</v>
      </c>
      <c r="G225" s="116">
        <v>1.75</v>
      </c>
      <c r="H225" s="163">
        <v>140.97</v>
      </c>
      <c r="I225" s="190">
        <f t="shared" si="21"/>
        <v>176.21250000000001</v>
      </c>
      <c r="J225" s="163">
        <f t="shared" si="20"/>
        <v>308.37187499999999</v>
      </c>
    </row>
    <row r="226" spans="1:10" s="119" customFormat="1" ht="18.75" customHeight="1" outlineLevel="1">
      <c r="A226" s="74"/>
      <c r="B226" s="92" t="s">
        <v>78</v>
      </c>
      <c r="C226" s="80"/>
      <c r="D226" s="80"/>
      <c r="E226" s="83" t="s">
        <v>96</v>
      </c>
      <c r="F226" s="80"/>
      <c r="G226" s="116">
        <v>0</v>
      </c>
      <c r="H226" s="116">
        <v>0</v>
      </c>
      <c r="I226" s="116">
        <v>0</v>
      </c>
      <c r="J226" s="163">
        <f t="shared" si="20"/>
        <v>0</v>
      </c>
    </row>
    <row r="227" spans="1:10" s="119" customFormat="1" ht="18.75" customHeight="1" outlineLevel="1">
      <c r="A227" s="74"/>
      <c r="B227" s="80" t="s">
        <v>305</v>
      </c>
      <c r="C227" s="59">
        <v>94992</v>
      </c>
      <c r="D227" s="80" t="s">
        <v>923</v>
      </c>
      <c r="E227" s="138" t="s">
        <v>915</v>
      </c>
      <c r="F227" s="80" t="s">
        <v>52</v>
      </c>
      <c r="G227" s="116">
        <v>387.78</v>
      </c>
      <c r="H227" s="163">
        <v>90.52</v>
      </c>
      <c r="I227" s="190">
        <f t="shared" si="21"/>
        <v>113.14999999999999</v>
      </c>
      <c r="J227" s="163">
        <f t="shared" si="20"/>
        <v>43877.306999999993</v>
      </c>
    </row>
    <row r="228" spans="1:10" s="119" customFormat="1" ht="18.75" customHeight="1" outlineLevel="1">
      <c r="A228" s="74"/>
      <c r="B228" s="80" t="s">
        <v>306</v>
      </c>
      <c r="C228" s="60">
        <v>94963</v>
      </c>
      <c r="D228" s="80" t="s">
        <v>923</v>
      </c>
      <c r="E228" s="38" t="s">
        <v>581</v>
      </c>
      <c r="F228" s="80" t="s">
        <v>52</v>
      </c>
      <c r="G228" s="116">
        <v>22.06</v>
      </c>
      <c r="H228" s="163">
        <v>415.24</v>
      </c>
      <c r="I228" s="190">
        <f t="shared" si="21"/>
        <v>519.04999999999995</v>
      </c>
      <c r="J228" s="163">
        <f t="shared" si="20"/>
        <v>11450.242999999999</v>
      </c>
    </row>
    <row r="229" spans="1:10" s="119" customFormat="1" ht="18.75" customHeight="1" outlineLevel="1">
      <c r="A229" s="74"/>
      <c r="B229" s="80" t="s">
        <v>307</v>
      </c>
      <c r="C229" s="80">
        <v>92396</v>
      </c>
      <c r="D229" s="80" t="s">
        <v>923</v>
      </c>
      <c r="E229" s="138" t="s">
        <v>902</v>
      </c>
      <c r="F229" s="80" t="s">
        <v>52</v>
      </c>
      <c r="G229" s="116">
        <v>68.260000000000005</v>
      </c>
      <c r="H229" s="163">
        <v>61.22</v>
      </c>
      <c r="I229" s="190">
        <f t="shared" si="21"/>
        <v>76.525000000000006</v>
      </c>
      <c r="J229" s="163">
        <f t="shared" si="20"/>
        <v>5223.5965000000006</v>
      </c>
    </row>
    <row r="230" spans="1:10" s="119" customFormat="1" ht="18.75" customHeight="1" outlineLevel="1">
      <c r="A230" s="74"/>
      <c r="B230" s="80" t="s">
        <v>308</v>
      </c>
      <c r="C230" s="80" t="s">
        <v>166</v>
      </c>
      <c r="D230" s="80" t="s">
        <v>65</v>
      </c>
      <c r="E230" s="138" t="s">
        <v>582</v>
      </c>
      <c r="F230" s="80" t="s">
        <v>52</v>
      </c>
      <c r="G230" s="116">
        <v>1.98</v>
      </c>
      <c r="H230" s="163">
        <v>83.07</v>
      </c>
      <c r="I230" s="190">
        <f t="shared" si="21"/>
        <v>103.83749999999999</v>
      </c>
      <c r="J230" s="163">
        <f t="shared" si="20"/>
        <v>205.59824999999998</v>
      </c>
    </row>
    <row r="231" spans="1:10" s="119" customFormat="1" ht="18.75" customHeight="1" outlineLevel="1">
      <c r="A231" s="74"/>
      <c r="B231" s="80" t="s">
        <v>309</v>
      </c>
      <c r="C231" s="80" t="s">
        <v>166</v>
      </c>
      <c r="D231" s="80" t="s">
        <v>65</v>
      </c>
      <c r="E231" s="138" t="s">
        <v>583</v>
      </c>
      <c r="F231" s="80" t="s">
        <v>52</v>
      </c>
      <c r="G231" s="116">
        <v>9.09</v>
      </c>
      <c r="H231" s="163">
        <v>83.07</v>
      </c>
      <c r="I231" s="190">
        <f t="shared" si="21"/>
        <v>103.83749999999999</v>
      </c>
      <c r="J231" s="163">
        <f t="shared" si="20"/>
        <v>943.8828749999999</v>
      </c>
    </row>
    <row r="232" spans="1:10" s="119" customFormat="1" ht="18.75" customHeight="1" outlineLevel="1">
      <c r="A232" s="74"/>
      <c r="B232" s="80" t="s">
        <v>310</v>
      </c>
      <c r="C232" s="80"/>
      <c r="D232" s="80" t="s">
        <v>473</v>
      </c>
      <c r="E232" s="138" t="s">
        <v>584</v>
      </c>
      <c r="F232" s="80" t="s">
        <v>50</v>
      </c>
      <c r="G232" s="116">
        <v>27.24</v>
      </c>
      <c r="H232" s="163">
        <v>109.82</v>
      </c>
      <c r="I232" s="190">
        <f t="shared" si="21"/>
        <v>137.27499999999998</v>
      </c>
      <c r="J232" s="163">
        <f t="shared" si="20"/>
        <v>3739.3709999999992</v>
      </c>
    </row>
    <row r="233" spans="1:10" s="119" customFormat="1" ht="18.75" customHeight="1" outlineLevel="1">
      <c r="A233" s="74"/>
      <c r="B233" s="80" t="s">
        <v>311</v>
      </c>
      <c r="C233" s="80">
        <v>98504</v>
      </c>
      <c r="D233" s="80" t="s">
        <v>923</v>
      </c>
      <c r="E233" s="138" t="s">
        <v>585</v>
      </c>
      <c r="F233" s="80" t="s">
        <v>52</v>
      </c>
      <c r="G233" s="116">
        <v>354.18</v>
      </c>
      <c r="H233" s="163">
        <v>13.4</v>
      </c>
      <c r="I233" s="190">
        <f t="shared" si="21"/>
        <v>16.75</v>
      </c>
      <c r="J233" s="163">
        <f t="shared" si="20"/>
        <v>5932.5150000000003</v>
      </c>
    </row>
    <row r="234" spans="1:10" ht="18.75" customHeight="1" outlineLevel="1">
      <c r="B234" s="122"/>
      <c r="C234" s="123"/>
      <c r="D234" s="123"/>
      <c r="E234" s="123"/>
      <c r="F234" s="123"/>
      <c r="G234" s="123"/>
      <c r="H234" s="164"/>
      <c r="I234" s="164"/>
      <c r="J234" s="163"/>
    </row>
    <row r="235" spans="1:10" ht="18.75" customHeight="1">
      <c r="B235" s="74"/>
      <c r="C235" s="74"/>
      <c r="D235" s="74"/>
      <c r="G235" s="108"/>
      <c r="H235" s="162"/>
      <c r="I235" s="162"/>
      <c r="J235" s="163"/>
    </row>
    <row r="236" spans="1:10" ht="18.75" customHeight="1">
      <c r="B236" s="103">
        <v>11</v>
      </c>
      <c r="C236" s="103"/>
      <c r="D236" s="103"/>
      <c r="E236" s="85" t="s">
        <v>487</v>
      </c>
      <c r="F236" s="85"/>
      <c r="G236" s="137"/>
      <c r="H236" s="154"/>
      <c r="I236" s="154"/>
      <c r="J236" s="155">
        <f>SUM(J237:J245)</f>
        <v>188953.59400000004</v>
      </c>
    </row>
    <row r="237" spans="1:10" ht="18.75" customHeight="1" outlineLevel="1">
      <c r="B237" s="80" t="s">
        <v>1</v>
      </c>
      <c r="C237" s="80" t="s">
        <v>161</v>
      </c>
      <c r="D237" s="80" t="s">
        <v>65</v>
      </c>
      <c r="E237" s="138" t="s">
        <v>918</v>
      </c>
      <c r="F237" s="80" t="s">
        <v>52</v>
      </c>
      <c r="G237" s="116">
        <v>3308.63</v>
      </c>
      <c r="H237" s="163">
        <v>15.82</v>
      </c>
      <c r="I237" s="190">
        <f t="shared" si="21"/>
        <v>19.774999999999999</v>
      </c>
      <c r="J237" s="163">
        <f t="shared" ref="J237:J245" si="22">PRODUCT(G237*I237)</f>
        <v>65428.15825</v>
      </c>
    </row>
    <row r="238" spans="1:10" ht="18.75" customHeight="1" outlineLevel="1">
      <c r="B238" s="80" t="s">
        <v>180</v>
      </c>
      <c r="C238" s="80">
        <v>88489</v>
      </c>
      <c r="D238" s="80" t="s">
        <v>923</v>
      </c>
      <c r="E238" s="138" t="s">
        <v>477</v>
      </c>
      <c r="F238" s="80" t="s">
        <v>52</v>
      </c>
      <c r="G238" s="116">
        <f>3119.59+259.6</f>
        <v>3379.19</v>
      </c>
      <c r="H238" s="163">
        <v>14.18</v>
      </c>
      <c r="I238" s="190">
        <f t="shared" si="21"/>
        <v>17.725000000000001</v>
      </c>
      <c r="J238" s="163">
        <f t="shared" si="22"/>
        <v>59896.142750000006</v>
      </c>
    </row>
    <row r="239" spans="1:10" ht="18.75" customHeight="1" outlineLevel="1">
      <c r="B239" s="80" t="s">
        <v>21</v>
      </c>
      <c r="C239" s="80" t="s">
        <v>408</v>
      </c>
      <c r="D239" s="80" t="s">
        <v>65</v>
      </c>
      <c r="E239" s="138" t="s">
        <v>586</v>
      </c>
      <c r="F239" s="80" t="s">
        <v>52</v>
      </c>
      <c r="G239" s="116">
        <v>500.86</v>
      </c>
      <c r="H239" s="163">
        <v>12.82</v>
      </c>
      <c r="I239" s="190">
        <f t="shared" si="21"/>
        <v>16.024999999999999</v>
      </c>
      <c r="J239" s="163">
        <f t="shared" si="22"/>
        <v>8026.2814999999991</v>
      </c>
    </row>
    <row r="240" spans="1:10" ht="18.75" customHeight="1" outlineLevel="1">
      <c r="B240" s="80" t="s">
        <v>2</v>
      </c>
      <c r="C240" s="80">
        <v>88488</v>
      </c>
      <c r="D240" s="80" t="s">
        <v>923</v>
      </c>
      <c r="E240" s="138" t="s">
        <v>478</v>
      </c>
      <c r="F240" s="80" t="s">
        <v>52</v>
      </c>
      <c r="G240" s="116">
        <v>500.86</v>
      </c>
      <c r="H240" s="163">
        <v>15.85</v>
      </c>
      <c r="I240" s="190">
        <f t="shared" si="21"/>
        <v>19.8125</v>
      </c>
      <c r="J240" s="163">
        <f t="shared" si="22"/>
        <v>9923.2887499999997</v>
      </c>
    </row>
    <row r="241" spans="1:10" ht="18.75" customHeight="1" outlineLevel="1">
      <c r="B241" s="80" t="s">
        <v>120</v>
      </c>
      <c r="C241" s="80">
        <v>102219</v>
      </c>
      <c r="D241" s="80" t="s">
        <v>923</v>
      </c>
      <c r="E241" s="138" t="s">
        <v>587</v>
      </c>
      <c r="F241" s="80" t="s">
        <v>52</v>
      </c>
      <c r="G241" s="116">
        <v>186.9</v>
      </c>
      <c r="H241" s="163">
        <v>14.13</v>
      </c>
      <c r="I241" s="190">
        <f t="shared" si="21"/>
        <v>17.662500000000001</v>
      </c>
      <c r="J241" s="163">
        <f t="shared" si="22"/>
        <v>3301.1212500000001</v>
      </c>
    </row>
    <row r="242" spans="1:10" ht="18.75" customHeight="1" outlineLevel="1">
      <c r="B242" s="80" t="s">
        <v>121</v>
      </c>
      <c r="C242" s="80">
        <v>102219</v>
      </c>
      <c r="D242" s="80" t="s">
        <v>923</v>
      </c>
      <c r="E242" s="138" t="s">
        <v>588</v>
      </c>
      <c r="F242" s="80" t="s">
        <v>52</v>
      </c>
      <c r="G242" s="116">
        <v>23.86</v>
      </c>
      <c r="H242" s="163">
        <v>14.13</v>
      </c>
      <c r="I242" s="190">
        <f t="shared" si="21"/>
        <v>17.662500000000001</v>
      </c>
      <c r="J242" s="163">
        <f t="shared" si="22"/>
        <v>421.42725000000002</v>
      </c>
    </row>
    <row r="243" spans="1:10" ht="18.75" customHeight="1" outlineLevel="1">
      <c r="B243" s="80" t="s">
        <v>468</v>
      </c>
      <c r="C243" s="80">
        <v>100724</v>
      </c>
      <c r="D243" s="80" t="s">
        <v>923</v>
      </c>
      <c r="E243" s="138" t="s">
        <v>826</v>
      </c>
      <c r="F243" s="80" t="s">
        <v>52</v>
      </c>
      <c r="G243" s="116">
        <v>515.99</v>
      </c>
      <c r="H243" s="163">
        <f>2*12.13</f>
        <v>24.26</v>
      </c>
      <c r="I243" s="190">
        <f t="shared" si="21"/>
        <v>30.325000000000003</v>
      </c>
      <c r="J243" s="163">
        <f t="shared" si="22"/>
        <v>15647.396750000002</v>
      </c>
    </row>
    <row r="244" spans="1:10" ht="18.75" customHeight="1" outlineLevel="1">
      <c r="B244" s="80" t="s">
        <v>469</v>
      </c>
      <c r="C244" s="80">
        <v>102494</v>
      </c>
      <c r="D244" s="80" t="s">
        <v>923</v>
      </c>
      <c r="E244" s="138" t="s">
        <v>479</v>
      </c>
      <c r="F244" s="80" t="s">
        <v>52</v>
      </c>
      <c r="G244" s="116">
        <v>189.04</v>
      </c>
      <c r="H244" s="163">
        <v>56.72</v>
      </c>
      <c r="I244" s="190">
        <f t="shared" si="21"/>
        <v>70.900000000000006</v>
      </c>
      <c r="J244" s="163">
        <f t="shared" si="22"/>
        <v>13402.936</v>
      </c>
    </row>
    <row r="245" spans="1:10" ht="18.75" customHeight="1" outlineLevel="1">
      <c r="B245" s="80" t="s">
        <v>904</v>
      </c>
      <c r="C245" s="80">
        <v>100761</v>
      </c>
      <c r="D245" s="80" t="s">
        <v>923</v>
      </c>
      <c r="E245" s="144" t="s">
        <v>919</v>
      </c>
      <c r="F245" s="80" t="s">
        <v>52</v>
      </c>
      <c r="G245" s="116">
        <v>247.08</v>
      </c>
      <c r="H245" s="163">
        <v>41.79</v>
      </c>
      <c r="I245" s="190">
        <f t="shared" si="21"/>
        <v>52.237499999999997</v>
      </c>
      <c r="J245" s="163">
        <f t="shared" si="22"/>
        <v>12906.8415</v>
      </c>
    </row>
    <row r="246" spans="1:10" ht="18.75" customHeight="1" outlineLevel="1">
      <c r="B246" s="122"/>
      <c r="C246" s="123"/>
      <c r="D246" s="123"/>
      <c r="E246" s="123"/>
      <c r="F246" s="123"/>
      <c r="G246" s="123"/>
      <c r="H246" s="164"/>
      <c r="I246" s="164"/>
      <c r="J246" s="164"/>
    </row>
    <row r="247" spans="1:10" s="119" customFormat="1" ht="18.75" customHeight="1">
      <c r="A247" s="74"/>
      <c r="B247" s="74"/>
      <c r="C247" s="74"/>
      <c r="D247" s="74"/>
      <c r="E247" s="76"/>
      <c r="F247" s="74"/>
      <c r="G247" s="108"/>
      <c r="H247" s="162"/>
      <c r="I247" s="162"/>
      <c r="J247" s="162"/>
    </row>
    <row r="248" spans="1:10" ht="18.75" customHeight="1">
      <c r="B248" s="103">
        <v>12</v>
      </c>
      <c r="C248" s="103"/>
      <c r="D248" s="103"/>
      <c r="E248" s="85" t="s">
        <v>25</v>
      </c>
      <c r="F248" s="85"/>
      <c r="G248" s="137"/>
      <c r="H248" s="154"/>
      <c r="I248" s="154"/>
      <c r="J248" s="155">
        <f>SUM(J249:J320)</f>
        <v>68470.337499999994</v>
      </c>
    </row>
    <row r="249" spans="1:10" s="119" customFormat="1" ht="18.75" customHeight="1" outlineLevel="1">
      <c r="A249" s="74"/>
      <c r="B249" s="104" t="s">
        <v>5</v>
      </c>
      <c r="C249" s="104"/>
      <c r="D249" s="120"/>
      <c r="E249" s="90" t="s">
        <v>9</v>
      </c>
      <c r="F249" s="88"/>
      <c r="G249" s="2"/>
      <c r="H249" s="163"/>
      <c r="I249" s="190"/>
      <c r="J249" s="163"/>
    </row>
    <row r="250" spans="1:10" s="119" customFormat="1" ht="18.75" customHeight="1" outlineLevel="1">
      <c r="A250" s="74"/>
      <c r="B250" s="87" t="s">
        <v>312</v>
      </c>
      <c r="C250" s="87">
        <v>89401</v>
      </c>
      <c r="D250" s="120" t="s">
        <v>923</v>
      </c>
      <c r="E250" s="121" t="s">
        <v>1090</v>
      </c>
      <c r="F250" s="120" t="s">
        <v>59</v>
      </c>
      <c r="G250" s="116">
        <v>49</v>
      </c>
      <c r="H250" s="163">
        <v>9.39</v>
      </c>
      <c r="I250" s="190">
        <f t="shared" si="21"/>
        <v>11.737500000000001</v>
      </c>
      <c r="J250" s="163">
        <f t="shared" ref="J250:J313" si="23">PRODUCT(G250*I250)</f>
        <v>575.13750000000005</v>
      </c>
    </row>
    <row r="251" spans="1:10" s="119" customFormat="1" ht="18.75" customHeight="1" outlineLevel="1">
      <c r="A251" s="74"/>
      <c r="B251" s="87" t="s">
        <v>313</v>
      </c>
      <c r="C251" s="87">
        <v>89446</v>
      </c>
      <c r="D251" s="120" t="s">
        <v>923</v>
      </c>
      <c r="E251" s="121" t="s">
        <v>1091</v>
      </c>
      <c r="F251" s="120" t="s">
        <v>59</v>
      </c>
      <c r="G251" s="116">
        <v>285</v>
      </c>
      <c r="H251" s="163">
        <v>5.93</v>
      </c>
      <c r="I251" s="190">
        <f t="shared" si="21"/>
        <v>7.4124999999999996</v>
      </c>
      <c r="J251" s="163">
        <f t="shared" si="23"/>
        <v>2112.5625</v>
      </c>
    </row>
    <row r="252" spans="1:10" s="119" customFormat="1" ht="18.75" customHeight="1" outlineLevel="1">
      <c r="A252" s="74"/>
      <c r="B252" s="87" t="s">
        <v>433</v>
      </c>
      <c r="C252" s="87">
        <v>89447</v>
      </c>
      <c r="D252" s="120" t="s">
        <v>923</v>
      </c>
      <c r="E252" s="121" t="s">
        <v>1092</v>
      </c>
      <c r="F252" s="120" t="s">
        <v>59</v>
      </c>
      <c r="G252" s="116">
        <v>17</v>
      </c>
      <c r="H252" s="163">
        <v>12.56</v>
      </c>
      <c r="I252" s="190">
        <f t="shared" si="21"/>
        <v>15.700000000000001</v>
      </c>
      <c r="J252" s="163">
        <f t="shared" si="23"/>
        <v>266.90000000000003</v>
      </c>
    </row>
    <row r="253" spans="1:10" s="119" customFormat="1" ht="18.75" customHeight="1" outlineLevel="1">
      <c r="A253" s="74"/>
      <c r="B253" s="87" t="s">
        <v>434</v>
      </c>
      <c r="C253" s="87">
        <v>89449</v>
      </c>
      <c r="D253" s="120" t="s">
        <v>923</v>
      </c>
      <c r="E253" s="121" t="s">
        <v>1093</v>
      </c>
      <c r="F253" s="120" t="s">
        <v>59</v>
      </c>
      <c r="G253" s="116">
        <v>115</v>
      </c>
      <c r="H253" s="163">
        <v>20.77</v>
      </c>
      <c r="I253" s="190">
        <f t="shared" si="21"/>
        <v>25.962499999999999</v>
      </c>
      <c r="J253" s="163">
        <f t="shared" si="23"/>
        <v>2985.6875</v>
      </c>
    </row>
    <row r="254" spans="1:10" s="119" customFormat="1" ht="18.75" customHeight="1" outlineLevel="1">
      <c r="A254" s="74"/>
      <c r="B254" s="87" t="s">
        <v>435</v>
      </c>
      <c r="C254" s="87">
        <v>89450</v>
      </c>
      <c r="D254" s="120" t="s">
        <v>923</v>
      </c>
      <c r="E254" s="121" t="s">
        <v>1094</v>
      </c>
      <c r="F254" s="120" t="s">
        <v>59</v>
      </c>
      <c r="G254" s="116">
        <v>26</v>
      </c>
      <c r="H254" s="163">
        <v>34.369999999999997</v>
      </c>
      <c r="I254" s="190">
        <f t="shared" si="21"/>
        <v>42.962499999999999</v>
      </c>
      <c r="J254" s="163">
        <f t="shared" si="23"/>
        <v>1117.0249999999999</v>
      </c>
    </row>
    <row r="255" spans="1:10" s="119" customFormat="1" ht="18.75" customHeight="1" outlineLevel="1">
      <c r="A255" s="74"/>
      <c r="B255" s="87" t="s">
        <v>436</v>
      </c>
      <c r="C255" s="87">
        <v>89451</v>
      </c>
      <c r="D255" s="120" t="s">
        <v>923</v>
      </c>
      <c r="E255" s="121" t="s">
        <v>1095</v>
      </c>
      <c r="F255" s="120" t="s">
        <v>59</v>
      </c>
      <c r="G255" s="116">
        <f>64+25</f>
        <v>89</v>
      </c>
      <c r="H255" s="163">
        <v>56.89</v>
      </c>
      <c r="I255" s="190">
        <f t="shared" si="21"/>
        <v>71.112499999999997</v>
      </c>
      <c r="J255" s="163">
        <f t="shared" si="23"/>
        <v>6329.0124999999998</v>
      </c>
    </row>
    <row r="256" spans="1:10" s="119" customFormat="1" ht="18.75" customHeight="1" outlineLevel="1">
      <c r="A256" s="74"/>
      <c r="B256" s="87" t="s">
        <v>437</v>
      </c>
      <c r="C256" s="87">
        <v>89452</v>
      </c>
      <c r="D256" s="120" t="s">
        <v>923</v>
      </c>
      <c r="E256" s="121" t="s">
        <v>1096</v>
      </c>
      <c r="F256" s="120" t="s">
        <v>59</v>
      </c>
      <c r="G256" s="116">
        <v>125</v>
      </c>
      <c r="H256" s="163">
        <v>70.83</v>
      </c>
      <c r="I256" s="190">
        <f t="shared" si="21"/>
        <v>88.537499999999994</v>
      </c>
      <c r="J256" s="163">
        <f t="shared" si="23"/>
        <v>11067.1875</v>
      </c>
    </row>
    <row r="257" spans="1:10" s="119" customFormat="1" ht="18.75" customHeight="1" outlineLevel="1">
      <c r="A257" s="74"/>
      <c r="B257" s="87" t="s">
        <v>438</v>
      </c>
      <c r="C257" s="87">
        <v>89714</v>
      </c>
      <c r="D257" s="120" t="s">
        <v>923</v>
      </c>
      <c r="E257" s="121" t="s">
        <v>589</v>
      </c>
      <c r="F257" s="120" t="s">
        <v>59</v>
      </c>
      <c r="G257" s="116">
        <v>59</v>
      </c>
      <c r="H257" s="163">
        <v>52.23</v>
      </c>
      <c r="I257" s="190">
        <f t="shared" si="21"/>
        <v>65.287499999999994</v>
      </c>
      <c r="J257" s="163">
        <f t="shared" si="23"/>
        <v>3851.9624999999996</v>
      </c>
    </row>
    <row r="258" spans="1:10" s="119" customFormat="1" ht="30" customHeight="1" outlineLevel="1">
      <c r="A258" s="74"/>
      <c r="B258" s="87" t="s">
        <v>439</v>
      </c>
      <c r="C258" s="120">
        <v>94715</v>
      </c>
      <c r="D258" s="120" t="s">
        <v>923</v>
      </c>
      <c r="E258" s="121" t="s">
        <v>590</v>
      </c>
      <c r="F258" s="120" t="s">
        <v>47</v>
      </c>
      <c r="G258" s="116">
        <v>4</v>
      </c>
      <c r="H258" s="163">
        <v>477.15</v>
      </c>
      <c r="I258" s="190">
        <f t="shared" si="21"/>
        <v>596.4375</v>
      </c>
      <c r="J258" s="163">
        <f t="shared" si="23"/>
        <v>2385.75</v>
      </c>
    </row>
    <row r="259" spans="1:10" s="119" customFormat="1" ht="30" customHeight="1" outlineLevel="1">
      <c r="A259" s="74"/>
      <c r="B259" s="87" t="s">
        <v>440</v>
      </c>
      <c r="C259" s="120">
        <v>94714</v>
      </c>
      <c r="D259" s="120" t="s">
        <v>923</v>
      </c>
      <c r="E259" s="121" t="s">
        <v>591</v>
      </c>
      <c r="F259" s="120" t="s">
        <v>47</v>
      </c>
      <c r="G259" s="116">
        <v>4</v>
      </c>
      <c r="H259" s="163">
        <v>343.47</v>
      </c>
      <c r="I259" s="190">
        <f t="shared" si="21"/>
        <v>429.33750000000003</v>
      </c>
      <c r="J259" s="163">
        <f t="shared" si="23"/>
        <v>1717.3500000000001</v>
      </c>
    </row>
    <row r="260" spans="1:10" s="119" customFormat="1" ht="30" customHeight="1" outlineLevel="1">
      <c r="A260" s="74"/>
      <c r="B260" s="87" t="s">
        <v>441</v>
      </c>
      <c r="C260" s="120">
        <v>94709</v>
      </c>
      <c r="D260" s="120" t="s">
        <v>923</v>
      </c>
      <c r="E260" s="121" t="s">
        <v>592</v>
      </c>
      <c r="F260" s="120" t="s">
        <v>47</v>
      </c>
      <c r="G260" s="116">
        <v>3</v>
      </c>
      <c r="H260" s="163">
        <v>36</v>
      </c>
      <c r="I260" s="190">
        <f t="shared" si="21"/>
        <v>45</v>
      </c>
      <c r="J260" s="163">
        <f t="shared" si="23"/>
        <v>135</v>
      </c>
    </row>
    <row r="261" spans="1:10" s="119" customFormat="1" ht="18.75" customHeight="1" outlineLevel="1">
      <c r="A261" s="74"/>
      <c r="B261" s="87" t="s">
        <v>450</v>
      </c>
      <c r="C261" s="87">
        <v>89616</v>
      </c>
      <c r="D261" s="120" t="s">
        <v>923</v>
      </c>
      <c r="E261" s="121" t="s">
        <v>593</v>
      </c>
      <c r="F261" s="120" t="s">
        <v>47</v>
      </c>
      <c r="G261" s="116">
        <v>4</v>
      </c>
      <c r="H261" s="163">
        <v>48.24</v>
      </c>
      <c r="I261" s="190">
        <f t="shared" si="21"/>
        <v>60.300000000000004</v>
      </c>
      <c r="J261" s="163">
        <f t="shared" si="23"/>
        <v>241.20000000000002</v>
      </c>
    </row>
    <row r="262" spans="1:10" s="119" customFormat="1" ht="30" customHeight="1" outlineLevel="1">
      <c r="A262" s="74"/>
      <c r="B262" s="87" t="s">
        <v>442</v>
      </c>
      <c r="C262" s="87">
        <v>89376</v>
      </c>
      <c r="D262" s="120" t="s">
        <v>923</v>
      </c>
      <c r="E262" s="121" t="s">
        <v>1097</v>
      </c>
      <c r="F262" s="120" t="s">
        <v>47</v>
      </c>
      <c r="G262" s="116">
        <v>4</v>
      </c>
      <c r="H262" s="163">
        <v>4.7300000000000004</v>
      </c>
      <c r="I262" s="190">
        <f t="shared" si="21"/>
        <v>5.9125000000000005</v>
      </c>
      <c r="J262" s="163">
        <f t="shared" si="23"/>
        <v>23.650000000000002</v>
      </c>
    </row>
    <row r="263" spans="1:10" s="119" customFormat="1" ht="30" customHeight="1" outlineLevel="1">
      <c r="A263" s="74"/>
      <c r="B263" s="87" t="s">
        <v>443</v>
      </c>
      <c r="C263" s="87">
        <v>89383</v>
      </c>
      <c r="D263" s="120" t="s">
        <v>923</v>
      </c>
      <c r="E263" s="121" t="s">
        <v>1098</v>
      </c>
      <c r="F263" s="120" t="s">
        <v>47</v>
      </c>
      <c r="G263" s="116">
        <v>92</v>
      </c>
      <c r="H263" s="163">
        <v>5.61</v>
      </c>
      <c r="I263" s="190">
        <f t="shared" si="21"/>
        <v>7.0125000000000002</v>
      </c>
      <c r="J263" s="163">
        <f t="shared" si="23"/>
        <v>645.15</v>
      </c>
    </row>
    <row r="264" spans="1:10" s="119" customFormat="1" ht="18.75" customHeight="1" outlineLevel="1">
      <c r="A264" s="74"/>
      <c r="B264" s="87" t="s">
        <v>444</v>
      </c>
      <c r="C264" s="87">
        <v>89553</v>
      </c>
      <c r="D264" s="120" t="s">
        <v>923</v>
      </c>
      <c r="E264" s="121" t="s">
        <v>1099</v>
      </c>
      <c r="F264" s="120" t="s">
        <v>47</v>
      </c>
      <c r="G264" s="116">
        <v>2</v>
      </c>
      <c r="H264" s="163">
        <v>5.48</v>
      </c>
      <c r="I264" s="190">
        <f t="shared" si="21"/>
        <v>6.8500000000000005</v>
      </c>
      <c r="J264" s="163">
        <f t="shared" si="23"/>
        <v>13.700000000000001</v>
      </c>
    </row>
    <row r="265" spans="1:10" s="119" customFormat="1" ht="30" customHeight="1" outlineLevel="1">
      <c r="A265" s="74"/>
      <c r="B265" s="87" t="s">
        <v>445</v>
      </c>
      <c r="C265" s="87">
        <v>89596</v>
      </c>
      <c r="D265" s="120" t="s">
        <v>923</v>
      </c>
      <c r="E265" s="121" t="s">
        <v>1100</v>
      </c>
      <c r="F265" s="120" t="s">
        <v>47</v>
      </c>
      <c r="G265" s="116">
        <v>72</v>
      </c>
      <c r="H265" s="163">
        <v>10.45</v>
      </c>
      <c r="I265" s="190">
        <f t="shared" si="21"/>
        <v>13.0625</v>
      </c>
      <c r="J265" s="163">
        <f t="shared" si="23"/>
        <v>940.5</v>
      </c>
    </row>
    <row r="266" spans="1:10" s="119" customFormat="1" ht="18.75" customHeight="1" outlineLevel="1">
      <c r="A266" s="74"/>
      <c r="B266" s="87" t="s">
        <v>446</v>
      </c>
      <c r="C266" s="87">
        <v>89610</v>
      </c>
      <c r="D266" s="120" t="s">
        <v>923</v>
      </c>
      <c r="E266" s="121" t="s">
        <v>1101</v>
      </c>
      <c r="F266" s="120" t="s">
        <v>47</v>
      </c>
      <c r="G266" s="116">
        <v>4</v>
      </c>
      <c r="H266" s="163">
        <v>22.18</v>
      </c>
      <c r="I266" s="190">
        <f t="shared" si="21"/>
        <v>27.725000000000001</v>
      </c>
      <c r="J266" s="163">
        <f t="shared" si="23"/>
        <v>110.9</v>
      </c>
    </row>
    <row r="267" spans="1:10" s="119" customFormat="1" ht="18.75" customHeight="1" outlineLevel="1">
      <c r="A267" s="74"/>
      <c r="B267" s="87" t="s">
        <v>447</v>
      </c>
      <c r="C267" s="87">
        <v>89616</v>
      </c>
      <c r="D267" s="120" t="s">
        <v>923</v>
      </c>
      <c r="E267" s="121" t="s">
        <v>1102</v>
      </c>
      <c r="F267" s="120" t="s">
        <v>47</v>
      </c>
      <c r="G267" s="116">
        <v>4</v>
      </c>
      <c r="H267" s="163">
        <v>48.24</v>
      </c>
      <c r="I267" s="190">
        <f t="shared" si="21"/>
        <v>60.300000000000004</v>
      </c>
      <c r="J267" s="163">
        <f t="shared" si="23"/>
        <v>241.20000000000002</v>
      </c>
    </row>
    <row r="268" spans="1:10" s="119" customFormat="1" ht="18.75" customHeight="1" outlineLevel="1">
      <c r="A268" s="74"/>
      <c r="B268" s="87" t="s">
        <v>448</v>
      </c>
      <c r="C268" s="87" t="s">
        <v>328</v>
      </c>
      <c r="D268" s="120" t="s">
        <v>65</v>
      </c>
      <c r="E268" s="121" t="s">
        <v>594</v>
      </c>
      <c r="F268" s="120" t="s">
        <v>47</v>
      </c>
      <c r="G268" s="116">
        <v>4</v>
      </c>
      <c r="H268" s="163">
        <v>5.1100000000000003</v>
      </c>
      <c r="I268" s="190">
        <f t="shared" si="21"/>
        <v>6.3875000000000002</v>
      </c>
      <c r="J268" s="163">
        <f t="shared" si="23"/>
        <v>25.55</v>
      </c>
    </row>
    <row r="269" spans="1:10" s="119" customFormat="1" ht="18.75" customHeight="1" outlineLevel="1">
      <c r="A269" s="74"/>
      <c r="B269" s="87" t="s">
        <v>449</v>
      </c>
      <c r="C269" s="87" t="s">
        <v>332</v>
      </c>
      <c r="D269" s="120" t="s">
        <v>65</v>
      </c>
      <c r="E269" s="121" t="s">
        <v>595</v>
      </c>
      <c r="F269" s="120" t="s">
        <v>47</v>
      </c>
      <c r="G269" s="116">
        <v>23</v>
      </c>
      <c r="H269" s="163">
        <v>15.98</v>
      </c>
      <c r="I269" s="190">
        <f t="shared" si="21"/>
        <v>19.975000000000001</v>
      </c>
      <c r="J269" s="163">
        <f t="shared" si="23"/>
        <v>459.42500000000001</v>
      </c>
    </row>
    <row r="270" spans="1:10" s="119" customFormat="1" ht="18.75" customHeight="1" outlineLevel="1">
      <c r="A270" s="74"/>
      <c r="B270" s="87" t="s">
        <v>451</v>
      </c>
      <c r="C270" s="87" t="s">
        <v>334</v>
      </c>
      <c r="D270" s="120" t="s">
        <v>65</v>
      </c>
      <c r="E270" s="121" t="s">
        <v>596</v>
      </c>
      <c r="F270" s="120" t="s">
        <v>47</v>
      </c>
      <c r="G270" s="116">
        <v>12</v>
      </c>
      <c r="H270" s="163">
        <v>37.35</v>
      </c>
      <c r="I270" s="190">
        <f t="shared" si="21"/>
        <v>46.6875</v>
      </c>
      <c r="J270" s="163">
        <f t="shared" si="23"/>
        <v>560.25</v>
      </c>
    </row>
    <row r="271" spans="1:10" s="119" customFormat="1" ht="18.75" customHeight="1" outlineLevel="1">
      <c r="A271" s="74"/>
      <c r="B271" s="87" t="s">
        <v>456</v>
      </c>
      <c r="C271" s="87" t="s">
        <v>336</v>
      </c>
      <c r="D271" s="120" t="s">
        <v>65</v>
      </c>
      <c r="E271" s="121" t="s">
        <v>597</v>
      </c>
      <c r="F271" s="120" t="s">
        <v>47</v>
      </c>
      <c r="G271" s="116">
        <v>4</v>
      </c>
      <c r="H271" s="163">
        <v>41.14</v>
      </c>
      <c r="I271" s="190">
        <f t="shared" si="21"/>
        <v>51.424999999999997</v>
      </c>
      <c r="J271" s="163">
        <f t="shared" si="23"/>
        <v>205.7</v>
      </c>
    </row>
    <row r="272" spans="1:10" s="119" customFormat="1" ht="18.75" customHeight="1" outlineLevel="1">
      <c r="A272" s="74"/>
      <c r="B272" s="87" t="s">
        <v>457</v>
      </c>
      <c r="C272" s="26" t="s">
        <v>337</v>
      </c>
      <c r="D272" s="120" t="s">
        <v>65</v>
      </c>
      <c r="E272" s="121" t="s">
        <v>598</v>
      </c>
      <c r="F272" s="120" t="s">
        <v>47</v>
      </c>
      <c r="G272" s="116">
        <v>2</v>
      </c>
      <c r="H272" s="163">
        <v>95.1</v>
      </c>
      <c r="I272" s="190">
        <f t="shared" si="21"/>
        <v>118.875</v>
      </c>
      <c r="J272" s="163">
        <f t="shared" si="23"/>
        <v>237.75</v>
      </c>
    </row>
    <row r="273" spans="1:10" s="119" customFormat="1" ht="18.75" customHeight="1" outlineLevel="1">
      <c r="A273" s="74"/>
      <c r="B273" s="87" t="s">
        <v>458</v>
      </c>
      <c r="C273" s="87" t="s">
        <v>329</v>
      </c>
      <c r="D273" s="120" t="s">
        <v>65</v>
      </c>
      <c r="E273" s="121" t="s">
        <v>599</v>
      </c>
      <c r="F273" s="120" t="s">
        <v>47</v>
      </c>
      <c r="G273" s="116">
        <v>35</v>
      </c>
      <c r="H273" s="163">
        <v>9.6300000000000008</v>
      </c>
      <c r="I273" s="190">
        <f t="shared" si="21"/>
        <v>12.037500000000001</v>
      </c>
      <c r="J273" s="163">
        <f t="shared" si="23"/>
        <v>421.31250000000006</v>
      </c>
    </row>
    <row r="274" spans="1:10" s="119" customFormat="1" ht="18.75" customHeight="1" outlineLevel="1">
      <c r="A274" s="74"/>
      <c r="B274" s="87" t="s">
        <v>460</v>
      </c>
      <c r="C274" s="87" t="s">
        <v>330</v>
      </c>
      <c r="D274" s="120" t="s">
        <v>65</v>
      </c>
      <c r="E274" s="121" t="s">
        <v>600</v>
      </c>
      <c r="F274" s="120" t="s">
        <v>47</v>
      </c>
      <c r="G274" s="116">
        <v>2</v>
      </c>
      <c r="H274" s="163">
        <v>9.76</v>
      </c>
      <c r="I274" s="190">
        <f t="shared" si="21"/>
        <v>12.2</v>
      </c>
      <c r="J274" s="163">
        <f t="shared" si="23"/>
        <v>24.4</v>
      </c>
    </row>
    <row r="275" spans="1:10" s="119" customFormat="1" ht="18.75" customHeight="1" outlineLevel="1">
      <c r="A275" s="74"/>
      <c r="B275" s="87" t="s">
        <v>461</v>
      </c>
      <c r="C275" s="87" t="s">
        <v>331</v>
      </c>
      <c r="D275" s="120" t="s">
        <v>65</v>
      </c>
      <c r="E275" s="121" t="s">
        <v>601</v>
      </c>
      <c r="F275" s="120" t="s">
        <v>47</v>
      </c>
      <c r="G275" s="116">
        <v>4</v>
      </c>
      <c r="H275" s="163">
        <v>17.239999999999998</v>
      </c>
      <c r="I275" s="190">
        <f t="shared" si="21"/>
        <v>21.549999999999997</v>
      </c>
      <c r="J275" s="163">
        <f t="shared" si="23"/>
        <v>86.199999999999989</v>
      </c>
    </row>
    <row r="276" spans="1:10" s="119" customFormat="1" ht="18.75" customHeight="1" outlineLevel="1">
      <c r="A276" s="74"/>
      <c r="B276" s="87" t="s">
        <v>462</v>
      </c>
      <c r="C276" s="87" t="s">
        <v>333</v>
      </c>
      <c r="D276" s="120" t="s">
        <v>65</v>
      </c>
      <c r="E276" s="121" t="s">
        <v>602</v>
      </c>
      <c r="F276" s="120" t="s">
        <v>47</v>
      </c>
      <c r="G276" s="116">
        <v>2</v>
      </c>
      <c r="H276" s="163">
        <v>31.16</v>
      </c>
      <c r="I276" s="190">
        <f t="shared" si="21"/>
        <v>38.950000000000003</v>
      </c>
      <c r="J276" s="163">
        <f t="shared" si="23"/>
        <v>77.900000000000006</v>
      </c>
    </row>
    <row r="277" spans="1:10" s="119" customFormat="1" ht="18.75" customHeight="1" outlineLevel="1">
      <c r="A277" s="74"/>
      <c r="B277" s="87" t="s">
        <v>827</v>
      </c>
      <c r="C277" s="87" t="s">
        <v>335</v>
      </c>
      <c r="D277" s="120" t="s">
        <v>65</v>
      </c>
      <c r="E277" s="121" t="s">
        <v>603</v>
      </c>
      <c r="F277" s="120" t="s">
        <v>47</v>
      </c>
      <c r="G277" s="116">
        <v>6</v>
      </c>
      <c r="H277" s="163">
        <v>30.53</v>
      </c>
      <c r="I277" s="190">
        <f t="shared" si="21"/>
        <v>38.162500000000001</v>
      </c>
      <c r="J277" s="163">
        <f t="shared" si="23"/>
        <v>228.97500000000002</v>
      </c>
    </row>
    <row r="278" spans="1:10" s="119" customFormat="1" ht="18.75" customHeight="1" outlineLevel="1">
      <c r="A278" s="74"/>
      <c r="B278" s="87" t="s">
        <v>828</v>
      </c>
      <c r="C278" s="87">
        <v>89485</v>
      </c>
      <c r="D278" s="120" t="s">
        <v>923</v>
      </c>
      <c r="E278" s="121" t="s">
        <v>1103</v>
      </c>
      <c r="F278" s="120" t="s">
        <v>47</v>
      </c>
      <c r="G278" s="116">
        <v>6</v>
      </c>
      <c r="H278" s="163">
        <v>5.6</v>
      </c>
      <c r="I278" s="190">
        <f t="shared" si="21"/>
        <v>7</v>
      </c>
      <c r="J278" s="163">
        <f t="shared" si="23"/>
        <v>42</v>
      </c>
    </row>
    <row r="279" spans="1:10" s="119" customFormat="1" ht="18.75" customHeight="1" outlineLevel="1">
      <c r="A279" s="74"/>
      <c r="B279" s="87" t="s">
        <v>829</v>
      </c>
      <c r="C279" s="87">
        <v>89493</v>
      </c>
      <c r="D279" s="120" t="s">
        <v>923</v>
      </c>
      <c r="E279" s="121" t="s">
        <v>1104</v>
      </c>
      <c r="F279" s="120" t="s">
        <v>47</v>
      </c>
      <c r="G279" s="116">
        <v>2</v>
      </c>
      <c r="H279" s="163">
        <v>10.27</v>
      </c>
      <c r="I279" s="190">
        <f t="shared" si="21"/>
        <v>12.837499999999999</v>
      </c>
      <c r="J279" s="163">
        <f t="shared" si="23"/>
        <v>25.674999999999997</v>
      </c>
    </row>
    <row r="280" spans="1:10" s="119" customFormat="1" ht="18.75" customHeight="1" outlineLevel="1">
      <c r="A280" s="74"/>
      <c r="B280" s="87" t="s">
        <v>830</v>
      </c>
      <c r="C280" s="87">
        <v>89502</v>
      </c>
      <c r="D280" s="120" t="s">
        <v>923</v>
      </c>
      <c r="E280" s="121" t="s">
        <v>1105</v>
      </c>
      <c r="F280" s="120" t="s">
        <v>47</v>
      </c>
      <c r="G280" s="116">
        <v>6</v>
      </c>
      <c r="H280" s="163">
        <v>17.010000000000002</v>
      </c>
      <c r="I280" s="190">
        <f t="shared" si="21"/>
        <v>21.262500000000003</v>
      </c>
      <c r="J280" s="163">
        <f t="shared" si="23"/>
        <v>127.57500000000002</v>
      </c>
    </row>
    <row r="281" spans="1:10" s="119" customFormat="1" ht="18.75" customHeight="1" outlineLevel="1">
      <c r="A281" s="74"/>
      <c r="B281" s="87" t="s">
        <v>831</v>
      </c>
      <c r="C281" s="87">
        <v>89515</v>
      </c>
      <c r="D281" s="120" t="s">
        <v>923</v>
      </c>
      <c r="E281" s="121" t="s">
        <v>1106</v>
      </c>
      <c r="F281" s="120" t="s">
        <v>47</v>
      </c>
      <c r="G281" s="116">
        <v>5</v>
      </c>
      <c r="H281" s="163">
        <v>99.19</v>
      </c>
      <c r="I281" s="190">
        <f t="shared" si="21"/>
        <v>123.9875</v>
      </c>
      <c r="J281" s="163">
        <f t="shared" si="23"/>
        <v>619.9375</v>
      </c>
    </row>
    <row r="282" spans="1:10" s="119" customFormat="1" ht="18.75" customHeight="1" outlineLevel="1">
      <c r="A282" s="74"/>
      <c r="B282" s="87" t="s">
        <v>832</v>
      </c>
      <c r="C282" s="87">
        <v>89523</v>
      </c>
      <c r="D282" s="120" t="s">
        <v>923</v>
      </c>
      <c r="E282" s="121" t="s">
        <v>1107</v>
      </c>
      <c r="F282" s="120" t="s">
        <v>47</v>
      </c>
      <c r="G282" s="116">
        <v>1</v>
      </c>
      <c r="H282" s="163">
        <v>117.49</v>
      </c>
      <c r="I282" s="190">
        <f t="shared" si="21"/>
        <v>146.86249999999998</v>
      </c>
      <c r="J282" s="163">
        <f t="shared" si="23"/>
        <v>146.86249999999998</v>
      </c>
    </row>
    <row r="283" spans="1:10" s="119" customFormat="1" ht="18.75" customHeight="1" outlineLevel="1">
      <c r="A283" s="74"/>
      <c r="B283" s="87" t="s">
        <v>833</v>
      </c>
      <c r="C283" s="87">
        <v>89358</v>
      </c>
      <c r="D283" s="120" t="s">
        <v>923</v>
      </c>
      <c r="E283" s="121" t="s">
        <v>1108</v>
      </c>
      <c r="F283" s="120" t="s">
        <v>47</v>
      </c>
      <c r="G283" s="116">
        <v>4</v>
      </c>
      <c r="H283" s="163">
        <v>6.44</v>
      </c>
      <c r="I283" s="190">
        <f t="shared" si="21"/>
        <v>8.0500000000000007</v>
      </c>
      <c r="J283" s="163">
        <f t="shared" si="23"/>
        <v>32.200000000000003</v>
      </c>
    </row>
    <row r="284" spans="1:10" s="119" customFormat="1" ht="18.75" customHeight="1" outlineLevel="1">
      <c r="A284" s="74"/>
      <c r="B284" s="87" t="s">
        <v>834</v>
      </c>
      <c r="C284" s="87">
        <v>89362</v>
      </c>
      <c r="D284" s="120" t="s">
        <v>923</v>
      </c>
      <c r="E284" s="121" t="s">
        <v>1109</v>
      </c>
      <c r="F284" s="120" t="s">
        <v>47</v>
      </c>
      <c r="G284" s="116">
        <v>155</v>
      </c>
      <c r="H284" s="163">
        <v>7.77</v>
      </c>
      <c r="I284" s="190">
        <f t="shared" si="21"/>
        <v>9.7124999999999986</v>
      </c>
      <c r="J284" s="163">
        <f t="shared" si="23"/>
        <v>1505.4374999999998</v>
      </c>
    </row>
    <row r="285" spans="1:10" s="119" customFormat="1" ht="18.75" customHeight="1" outlineLevel="1">
      <c r="A285" s="74"/>
      <c r="B285" s="87" t="s">
        <v>835</v>
      </c>
      <c r="C285" s="87">
        <v>89367</v>
      </c>
      <c r="D285" s="120" t="s">
        <v>923</v>
      </c>
      <c r="E285" s="121" t="s">
        <v>1110</v>
      </c>
      <c r="F285" s="120" t="s">
        <v>47</v>
      </c>
      <c r="G285" s="116">
        <v>3</v>
      </c>
      <c r="H285" s="163">
        <v>11.17</v>
      </c>
      <c r="I285" s="190">
        <f t="shared" si="21"/>
        <v>13.9625</v>
      </c>
      <c r="J285" s="163">
        <f t="shared" si="23"/>
        <v>41.887500000000003</v>
      </c>
    </row>
    <row r="286" spans="1:10" s="119" customFormat="1" ht="18.75" customHeight="1" outlineLevel="1">
      <c r="A286" s="74"/>
      <c r="B286" s="87" t="s">
        <v>836</v>
      </c>
      <c r="C286" s="87">
        <v>89501</v>
      </c>
      <c r="D286" s="120" t="s">
        <v>923</v>
      </c>
      <c r="E286" s="121" t="s">
        <v>1111</v>
      </c>
      <c r="F286" s="120" t="s">
        <v>47</v>
      </c>
      <c r="G286" s="116">
        <v>30</v>
      </c>
      <c r="H286" s="163">
        <v>14.65</v>
      </c>
      <c r="I286" s="190">
        <f t="shared" si="21"/>
        <v>18.3125</v>
      </c>
      <c r="J286" s="163">
        <f t="shared" si="23"/>
        <v>549.375</v>
      </c>
    </row>
    <row r="287" spans="1:10" s="119" customFormat="1" ht="18.75" customHeight="1" outlineLevel="1">
      <c r="A287" s="74"/>
      <c r="B287" s="87" t="s">
        <v>837</v>
      </c>
      <c r="C287" s="87">
        <v>89505</v>
      </c>
      <c r="D287" s="120" t="s">
        <v>923</v>
      </c>
      <c r="E287" s="121" t="s">
        <v>1112</v>
      </c>
      <c r="F287" s="120" t="s">
        <v>47</v>
      </c>
      <c r="G287" s="116">
        <v>15</v>
      </c>
      <c r="H287" s="163">
        <v>41.3</v>
      </c>
      <c r="I287" s="190">
        <f t="shared" si="21"/>
        <v>51.625</v>
      </c>
      <c r="J287" s="163">
        <f t="shared" si="23"/>
        <v>774.375</v>
      </c>
    </row>
    <row r="288" spans="1:10" s="119" customFormat="1" ht="18.75" customHeight="1" outlineLevel="1">
      <c r="A288" s="74"/>
      <c r="B288" s="87" t="s">
        <v>838</v>
      </c>
      <c r="C288" s="87">
        <v>89513</v>
      </c>
      <c r="D288" s="120" t="s">
        <v>923</v>
      </c>
      <c r="E288" s="121" t="s">
        <v>1113</v>
      </c>
      <c r="F288" s="120" t="s">
        <v>47</v>
      </c>
      <c r="G288" s="116">
        <v>7</v>
      </c>
      <c r="H288" s="163">
        <v>133.51</v>
      </c>
      <c r="I288" s="190">
        <f t="shared" ref="I288:I350" si="24">H288*$L$12</f>
        <v>166.88749999999999</v>
      </c>
      <c r="J288" s="163">
        <f t="shared" si="23"/>
        <v>1168.2124999999999</v>
      </c>
    </row>
    <row r="289" spans="1:10" s="119" customFormat="1" ht="18.75" customHeight="1" outlineLevel="1">
      <c r="A289" s="74"/>
      <c r="B289" s="87" t="s">
        <v>839</v>
      </c>
      <c r="C289" s="87">
        <v>89521</v>
      </c>
      <c r="D289" s="120" t="s">
        <v>923</v>
      </c>
      <c r="E289" s="121" t="s">
        <v>1114</v>
      </c>
      <c r="F289" s="120" t="s">
        <v>47</v>
      </c>
      <c r="G289" s="116">
        <v>14</v>
      </c>
      <c r="H289" s="163">
        <v>157.91</v>
      </c>
      <c r="I289" s="190">
        <f t="shared" si="24"/>
        <v>197.38749999999999</v>
      </c>
      <c r="J289" s="163">
        <f t="shared" si="23"/>
        <v>2763.4249999999997</v>
      </c>
    </row>
    <row r="290" spans="1:10" s="119" customFormat="1" ht="18.75" customHeight="1" outlineLevel="1">
      <c r="A290" s="74"/>
      <c r="B290" s="87" t="s">
        <v>840</v>
      </c>
      <c r="C290" s="87">
        <v>89529</v>
      </c>
      <c r="D290" s="120" t="s">
        <v>923</v>
      </c>
      <c r="E290" s="121" t="s">
        <v>604</v>
      </c>
      <c r="F290" s="120" t="s">
        <v>47</v>
      </c>
      <c r="G290" s="116">
        <v>8</v>
      </c>
      <c r="H290" s="163">
        <v>62.51</v>
      </c>
      <c r="I290" s="190">
        <f t="shared" si="24"/>
        <v>78.137500000000003</v>
      </c>
      <c r="J290" s="163">
        <f t="shared" si="23"/>
        <v>625.1</v>
      </c>
    </row>
    <row r="291" spans="1:10" s="119" customFormat="1" ht="18.75" customHeight="1" outlineLevel="1">
      <c r="A291" s="74"/>
      <c r="B291" s="87" t="s">
        <v>841</v>
      </c>
      <c r="C291" s="87">
        <v>89645</v>
      </c>
      <c r="D291" s="120" t="s">
        <v>923</v>
      </c>
      <c r="E291" s="121" t="s">
        <v>605</v>
      </c>
      <c r="F291" s="120" t="s">
        <v>47</v>
      </c>
      <c r="G291" s="116">
        <v>2</v>
      </c>
      <c r="H291" s="163">
        <v>24.66</v>
      </c>
      <c r="I291" s="190">
        <f t="shared" si="24"/>
        <v>30.824999999999999</v>
      </c>
      <c r="J291" s="163">
        <f t="shared" si="23"/>
        <v>61.65</v>
      </c>
    </row>
    <row r="292" spans="1:10" s="119" customFormat="1" ht="18.75" customHeight="1" outlineLevel="1">
      <c r="A292" s="74"/>
      <c r="B292" s="87" t="s">
        <v>842</v>
      </c>
      <c r="C292" s="87">
        <v>90373</v>
      </c>
      <c r="D292" s="120" t="s">
        <v>923</v>
      </c>
      <c r="E292" s="121" t="s">
        <v>606</v>
      </c>
      <c r="F292" s="120" t="s">
        <v>47</v>
      </c>
      <c r="G292" s="116">
        <v>20</v>
      </c>
      <c r="H292" s="163">
        <v>14.01</v>
      </c>
      <c r="I292" s="190">
        <f t="shared" si="24"/>
        <v>17.512499999999999</v>
      </c>
      <c r="J292" s="163">
        <f t="shared" si="23"/>
        <v>350.25</v>
      </c>
    </row>
    <row r="293" spans="1:10" s="119" customFormat="1" ht="18.75" customHeight="1" outlineLevel="1">
      <c r="A293" s="74"/>
      <c r="B293" s="87" t="s">
        <v>843</v>
      </c>
      <c r="C293" s="87">
        <v>89645</v>
      </c>
      <c r="D293" s="120" t="s">
        <v>923</v>
      </c>
      <c r="E293" s="121" t="s">
        <v>607</v>
      </c>
      <c r="F293" s="120" t="s">
        <v>47</v>
      </c>
      <c r="G293" s="116">
        <v>86</v>
      </c>
      <c r="H293" s="163">
        <v>24.66</v>
      </c>
      <c r="I293" s="190">
        <f t="shared" si="24"/>
        <v>30.824999999999999</v>
      </c>
      <c r="J293" s="163">
        <f t="shared" si="23"/>
        <v>2650.95</v>
      </c>
    </row>
    <row r="294" spans="1:10" s="119" customFormat="1" ht="18.75" customHeight="1" outlineLevel="1">
      <c r="A294" s="74"/>
      <c r="B294" s="87" t="s">
        <v>844</v>
      </c>
      <c r="C294" s="87">
        <v>89395</v>
      </c>
      <c r="D294" s="120" t="s">
        <v>923</v>
      </c>
      <c r="E294" s="121" t="s">
        <v>1115</v>
      </c>
      <c r="F294" s="120" t="s">
        <v>47</v>
      </c>
      <c r="G294" s="116">
        <v>38</v>
      </c>
      <c r="H294" s="163">
        <v>10.89</v>
      </c>
      <c r="I294" s="190">
        <f t="shared" si="24"/>
        <v>13.612500000000001</v>
      </c>
      <c r="J294" s="163">
        <f t="shared" si="23"/>
        <v>517.27499999999998</v>
      </c>
    </row>
    <row r="295" spans="1:10" s="119" customFormat="1" ht="18.75" customHeight="1" outlineLevel="1">
      <c r="A295" s="74"/>
      <c r="B295" s="87" t="s">
        <v>845</v>
      </c>
      <c r="C295" s="87">
        <v>89443</v>
      </c>
      <c r="D295" s="120" t="s">
        <v>923</v>
      </c>
      <c r="E295" s="121" t="s">
        <v>1116</v>
      </c>
      <c r="F295" s="120" t="s">
        <v>47</v>
      </c>
      <c r="G295" s="116">
        <v>3</v>
      </c>
      <c r="H295" s="163">
        <v>15.72</v>
      </c>
      <c r="I295" s="190">
        <f t="shared" si="24"/>
        <v>19.650000000000002</v>
      </c>
      <c r="J295" s="163">
        <f t="shared" si="23"/>
        <v>58.95</v>
      </c>
    </row>
    <row r="296" spans="1:10" s="119" customFormat="1" ht="18.75" customHeight="1" outlineLevel="1">
      <c r="A296" s="74"/>
      <c r="B296" s="87" t="s">
        <v>846</v>
      </c>
      <c r="C296" s="87">
        <v>89625</v>
      </c>
      <c r="D296" s="120" t="s">
        <v>923</v>
      </c>
      <c r="E296" s="121" t="s">
        <v>1117</v>
      </c>
      <c r="F296" s="120" t="s">
        <v>47</v>
      </c>
      <c r="G296" s="116">
        <v>19</v>
      </c>
      <c r="H296" s="163">
        <v>23.42</v>
      </c>
      <c r="I296" s="190">
        <f t="shared" si="24"/>
        <v>29.275000000000002</v>
      </c>
      <c r="J296" s="163">
        <f t="shared" si="23"/>
        <v>556.22500000000002</v>
      </c>
    </row>
    <row r="297" spans="1:10" s="119" customFormat="1" ht="18.75" customHeight="1" outlineLevel="1">
      <c r="A297" s="74"/>
      <c r="B297" s="87" t="s">
        <v>847</v>
      </c>
      <c r="C297" s="87">
        <v>89566</v>
      </c>
      <c r="D297" s="120" t="s">
        <v>923</v>
      </c>
      <c r="E297" s="121" t="s">
        <v>1118</v>
      </c>
      <c r="F297" s="120" t="s">
        <v>47</v>
      </c>
      <c r="G297" s="116">
        <v>6</v>
      </c>
      <c r="H297" s="163">
        <v>54.06</v>
      </c>
      <c r="I297" s="190">
        <f t="shared" si="24"/>
        <v>67.575000000000003</v>
      </c>
      <c r="J297" s="163">
        <f t="shared" si="23"/>
        <v>405.45000000000005</v>
      </c>
    </row>
    <row r="298" spans="1:10" s="119" customFormat="1" ht="18.75" customHeight="1" outlineLevel="1">
      <c r="A298" s="74"/>
      <c r="B298" s="87" t="s">
        <v>848</v>
      </c>
      <c r="C298" s="87">
        <v>89614</v>
      </c>
      <c r="D298" s="120" t="s">
        <v>923</v>
      </c>
      <c r="E298" s="121" t="s">
        <v>1119</v>
      </c>
      <c r="F298" s="120" t="s">
        <v>47</v>
      </c>
      <c r="G298" s="116">
        <v>10</v>
      </c>
      <c r="H298" s="163">
        <v>74.5</v>
      </c>
      <c r="I298" s="190">
        <f t="shared" si="24"/>
        <v>93.125</v>
      </c>
      <c r="J298" s="163">
        <f t="shared" si="23"/>
        <v>931.25</v>
      </c>
    </row>
    <row r="299" spans="1:10" s="119" customFormat="1" ht="18.75" customHeight="1" outlineLevel="1">
      <c r="A299" s="74"/>
      <c r="B299" s="87" t="s">
        <v>849</v>
      </c>
      <c r="C299" s="87">
        <v>89559</v>
      </c>
      <c r="D299" s="120" t="s">
        <v>923</v>
      </c>
      <c r="E299" s="121" t="s">
        <v>608</v>
      </c>
      <c r="F299" s="120" t="s">
        <v>47</v>
      </c>
      <c r="G299" s="116">
        <v>2</v>
      </c>
      <c r="H299" s="163">
        <v>80.86</v>
      </c>
      <c r="I299" s="190">
        <f t="shared" si="24"/>
        <v>101.075</v>
      </c>
      <c r="J299" s="163">
        <f t="shared" si="23"/>
        <v>202.15</v>
      </c>
    </row>
    <row r="300" spans="1:10" s="119" customFormat="1" ht="18.75" customHeight="1" outlineLevel="1">
      <c r="A300" s="74"/>
      <c r="B300" s="87" t="s">
        <v>850</v>
      </c>
      <c r="C300" s="87">
        <v>89622</v>
      </c>
      <c r="D300" s="120" t="s">
        <v>923</v>
      </c>
      <c r="E300" s="121" t="s">
        <v>1120</v>
      </c>
      <c r="F300" s="120" t="s">
        <v>47</v>
      </c>
      <c r="G300" s="116">
        <v>1</v>
      </c>
      <c r="H300" s="163">
        <v>13.79</v>
      </c>
      <c r="I300" s="190">
        <f t="shared" si="24"/>
        <v>17.237499999999997</v>
      </c>
      <c r="J300" s="163">
        <f t="shared" si="23"/>
        <v>17.237499999999997</v>
      </c>
    </row>
    <row r="301" spans="1:10" s="119" customFormat="1" ht="18.75" customHeight="1" outlineLevel="1">
      <c r="A301" s="74"/>
      <c r="B301" s="87" t="s">
        <v>851</v>
      </c>
      <c r="C301" s="87">
        <v>89627</v>
      </c>
      <c r="D301" s="120" t="s">
        <v>923</v>
      </c>
      <c r="E301" s="121" t="s">
        <v>1121</v>
      </c>
      <c r="F301" s="120" t="s">
        <v>47</v>
      </c>
      <c r="G301" s="116">
        <v>23</v>
      </c>
      <c r="H301" s="163">
        <v>19.37</v>
      </c>
      <c r="I301" s="190">
        <f t="shared" si="24"/>
        <v>24.212500000000002</v>
      </c>
      <c r="J301" s="163">
        <f t="shared" si="23"/>
        <v>556.88750000000005</v>
      </c>
    </row>
    <row r="302" spans="1:10" s="119" customFormat="1" ht="18.75" customHeight="1" outlineLevel="1">
      <c r="A302" s="74"/>
      <c r="B302" s="87" t="s">
        <v>852</v>
      </c>
      <c r="C302" s="87">
        <v>89626</v>
      </c>
      <c r="D302" s="120" t="s">
        <v>923</v>
      </c>
      <c r="E302" s="121" t="s">
        <v>609</v>
      </c>
      <c r="F302" s="120" t="s">
        <v>47</v>
      </c>
      <c r="G302" s="116">
        <v>1</v>
      </c>
      <c r="H302" s="163">
        <v>32.159999999999997</v>
      </c>
      <c r="I302" s="190">
        <f t="shared" si="24"/>
        <v>40.199999999999996</v>
      </c>
      <c r="J302" s="163">
        <f t="shared" si="23"/>
        <v>40.199999999999996</v>
      </c>
    </row>
    <row r="303" spans="1:10" s="119" customFormat="1" ht="18.75" customHeight="1" outlineLevel="1">
      <c r="A303" s="74"/>
      <c r="B303" s="87" t="s">
        <v>853</v>
      </c>
      <c r="C303" s="87">
        <v>89630</v>
      </c>
      <c r="D303" s="120" t="s">
        <v>923</v>
      </c>
      <c r="E303" s="121" t="s">
        <v>610</v>
      </c>
      <c r="F303" s="120" t="s">
        <v>47</v>
      </c>
      <c r="G303" s="116">
        <v>7</v>
      </c>
      <c r="H303" s="163">
        <v>79.28</v>
      </c>
      <c r="I303" s="190">
        <f t="shared" si="24"/>
        <v>99.1</v>
      </c>
      <c r="J303" s="163">
        <f t="shared" si="23"/>
        <v>693.69999999999993</v>
      </c>
    </row>
    <row r="304" spans="1:10" s="119" customFormat="1" ht="18.75" customHeight="1" outlineLevel="1">
      <c r="A304" s="74"/>
      <c r="B304" s="87" t="s">
        <v>854</v>
      </c>
      <c r="C304" s="87">
        <v>89630</v>
      </c>
      <c r="D304" s="120" t="s">
        <v>923</v>
      </c>
      <c r="E304" s="121" t="s">
        <v>1122</v>
      </c>
      <c r="F304" s="120" t="s">
        <v>47</v>
      </c>
      <c r="G304" s="116">
        <v>10</v>
      </c>
      <c r="H304" s="163">
        <v>79.28</v>
      </c>
      <c r="I304" s="190">
        <f t="shared" si="24"/>
        <v>99.1</v>
      </c>
      <c r="J304" s="163">
        <f t="shared" si="23"/>
        <v>991</v>
      </c>
    </row>
    <row r="305" spans="1:12" s="119" customFormat="1" ht="18.75" customHeight="1" outlineLevel="1">
      <c r="A305" s="74"/>
      <c r="B305" s="87" t="s">
        <v>855</v>
      </c>
      <c r="C305" s="87">
        <v>89630</v>
      </c>
      <c r="D305" s="120" t="s">
        <v>923</v>
      </c>
      <c r="E305" s="121" t="s">
        <v>611</v>
      </c>
      <c r="F305" s="120" t="s">
        <v>47</v>
      </c>
      <c r="G305" s="116">
        <v>4</v>
      </c>
      <c r="H305" s="163">
        <v>79.28</v>
      </c>
      <c r="I305" s="190">
        <f t="shared" si="24"/>
        <v>99.1</v>
      </c>
      <c r="J305" s="163">
        <f t="shared" si="23"/>
        <v>396.4</v>
      </c>
    </row>
    <row r="306" spans="1:12" s="119" customFormat="1" ht="18.75" customHeight="1" outlineLevel="1">
      <c r="A306" s="74"/>
      <c r="B306" s="87" t="s">
        <v>856</v>
      </c>
      <c r="C306" s="87">
        <v>89632</v>
      </c>
      <c r="D306" s="120" t="s">
        <v>923</v>
      </c>
      <c r="E306" s="121" t="s">
        <v>1123</v>
      </c>
      <c r="F306" s="120" t="s">
        <v>47</v>
      </c>
      <c r="G306" s="116">
        <v>5</v>
      </c>
      <c r="H306" s="163">
        <v>118.48</v>
      </c>
      <c r="I306" s="190">
        <f t="shared" si="24"/>
        <v>148.1</v>
      </c>
      <c r="J306" s="163">
        <f t="shared" si="23"/>
        <v>740.5</v>
      </c>
    </row>
    <row r="307" spans="1:12" s="119" customFormat="1" ht="18.75" customHeight="1" outlineLevel="1">
      <c r="A307" s="74"/>
      <c r="B307" s="87" t="s">
        <v>857</v>
      </c>
      <c r="C307" s="87">
        <v>89632</v>
      </c>
      <c r="D307" s="120" t="s">
        <v>923</v>
      </c>
      <c r="E307" s="121" t="s">
        <v>612</v>
      </c>
      <c r="F307" s="120" t="s">
        <v>47</v>
      </c>
      <c r="G307" s="116">
        <v>2</v>
      </c>
      <c r="H307" s="163">
        <v>118.48</v>
      </c>
      <c r="I307" s="190">
        <f t="shared" si="24"/>
        <v>148.1</v>
      </c>
      <c r="J307" s="163">
        <f t="shared" si="23"/>
        <v>296.2</v>
      </c>
    </row>
    <row r="308" spans="1:12" s="119" customFormat="1" ht="18.75" customHeight="1" outlineLevel="1">
      <c r="A308" s="74"/>
      <c r="B308" s="87" t="s">
        <v>858</v>
      </c>
      <c r="C308" s="120">
        <v>89394</v>
      </c>
      <c r="D308" s="120" t="s">
        <v>923</v>
      </c>
      <c r="E308" s="121" t="s">
        <v>613</v>
      </c>
      <c r="F308" s="120" t="s">
        <v>47</v>
      </c>
      <c r="G308" s="116">
        <v>20</v>
      </c>
      <c r="H308" s="163">
        <v>20.260000000000002</v>
      </c>
      <c r="I308" s="190">
        <f t="shared" si="24"/>
        <v>25.325000000000003</v>
      </c>
      <c r="J308" s="163">
        <f t="shared" si="23"/>
        <v>506.50000000000006</v>
      </c>
    </row>
    <row r="309" spans="1:12" s="119" customFormat="1" ht="18.75" customHeight="1" outlineLevel="1">
      <c r="A309" s="74"/>
      <c r="B309" s="87" t="s">
        <v>859</v>
      </c>
      <c r="C309" s="87">
        <v>90374</v>
      </c>
      <c r="D309" s="120" t="s">
        <v>923</v>
      </c>
      <c r="E309" s="121" t="s">
        <v>614</v>
      </c>
      <c r="F309" s="120" t="s">
        <v>47</v>
      </c>
      <c r="G309" s="116">
        <v>2</v>
      </c>
      <c r="H309" s="163">
        <v>23.17</v>
      </c>
      <c r="I309" s="190">
        <f t="shared" si="24"/>
        <v>28.962500000000002</v>
      </c>
      <c r="J309" s="163">
        <f t="shared" si="23"/>
        <v>57.925000000000004</v>
      </c>
    </row>
    <row r="310" spans="1:12" s="119" customFormat="1" ht="18.75" customHeight="1" outlineLevel="1">
      <c r="A310" s="74"/>
      <c r="B310" s="87" t="s">
        <v>860</v>
      </c>
      <c r="C310" s="87"/>
      <c r="D310" s="120" t="s">
        <v>473</v>
      </c>
      <c r="E310" s="62" t="s">
        <v>615</v>
      </c>
      <c r="F310" s="120" t="s">
        <v>59</v>
      </c>
      <c r="G310" s="116">
        <v>24</v>
      </c>
      <c r="H310" s="163">
        <v>21.16</v>
      </c>
      <c r="I310" s="190">
        <f t="shared" si="24"/>
        <v>26.45</v>
      </c>
      <c r="J310" s="163">
        <f t="shared" si="23"/>
        <v>634.79999999999995</v>
      </c>
    </row>
    <row r="311" spans="1:12" s="119" customFormat="1" ht="18.75" customHeight="1" outlineLevel="1">
      <c r="A311" s="74"/>
      <c r="B311" s="87" t="s">
        <v>861</v>
      </c>
      <c r="C311" s="88"/>
      <c r="D311" s="120" t="s">
        <v>473</v>
      </c>
      <c r="E311" s="62" t="s">
        <v>616</v>
      </c>
      <c r="F311" s="120" t="s">
        <v>47</v>
      </c>
      <c r="G311" s="116">
        <v>24</v>
      </c>
      <c r="H311" s="163">
        <v>30.67</v>
      </c>
      <c r="I311" s="190">
        <f t="shared" si="24"/>
        <v>38.337500000000006</v>
      </c>
      <c r="J311" s="163">
        <f t="shared" si="23"/>
        <v>920.10000000000014</v>
      </c>
    </row>
    <row r="312" spans="1:12" s="119" customFormat="1" ht="18.75" customHeight="1" outlineLevel="1">
      <c r="A312" s="26"/>
      <c r="B312" s="104" t="s">
        <v>6</v>
      </c>
      <c r="C312" s="87"/>
      <c r="D312" s="104"/>
      <c r="E312" s="90" t="s">
        <v>617</v>
      </c>
      <c r="F312" s="88"/>
      <c r="G312" s="191"/>
      <c r="H312" s="192"/>
      <c r="I312" s="196"/>
      <c r="J312" s="192"/>
    </row>
    <row r="313" spans="1:12" s="119" customFormat="1" ht="18.75" customHeight="1" outlineLevel="1">
      <c r="A313" s="74"/>
      <c r="B313" s="87" t="s">
        <v>314</v>
      </c>
      <c r="C313" s="87">
        <v>90371</v>
      </c>
      <c r="D313" s="120" t="s">
        <v>923</v>
      </c>
      <c r="E313" s="79" t="s">
        <v>618</v>
      </c>
      <c r="F313" s="120" t="s">
        <v>47</v>
      </c>
      <c r="G313" s="116">
        <v>2</v>
      </c>
      <c r="H313" s="163">
        <v>26.64</v>
      </c>
      <c r="I313" s="190">
        <f t="shared" si="24"/>
        <v>33.299999999999997</v>
      </c>
      <c r="J313" s="163">
        <f t="shared" si="23"/>
        <v>66.599999999999994</v>
      </c>
    </row>
    <row r="314" spans="1:12" s="119" customFormat="1" ht="18.75" customHeight="1" outlineLevel="1">
      <c r="A314" s="74"/>
      <c r="B314" s="87" t="s">
        <v>315</v>
      </c>
      <c r="C314" s="87">
        <v>94498</v>
      </c>
      <c r="D314" s="120" t="s">
        <v>923</v>
      </c>
      <c r="E314" s="79" t="s">
        <v>619</v>
      </c>
      <c r="F314" s="120" t="s">
        <v>47</v>
      </c>
      <c r="G314" s="116">
        <v>2</v>
      </c>
      <c r="H314" s="163">
        <v>149.49</v>
      </c>
      <c r="I314" s="190">
        <f t="shared" si="24"/>
        <v>186.86250000000001</v>
      </c>
      <c r="J314" s="163">
        <f t="shared" ref="J314:J320" si="25">PRODUCT(G314*I314)</f>
        <v>373.72500000000002</v>
      </c>
    </row>
    <row r="315" spans="1:12" s="119" customFormat="1" ht="18.75" customHeight="1" outlineLevel="1">
      <c r="A315" s="74"/>
      <c r="B315" s="87" t="s">
        <v>316</v>
      </c>
      <c r="C315" s="87">
        <v>94500</v>
      </c>
      <c r="D315" s="120" t="s">
        <v>923</v>
      </c>
      <c r="E315" s="79" t="s">
        <v>982</v>
      </c>
      <c r="F315" s="120" t="s">
        <v>47</v>
      </c>
      <c r="G315" s="116">
        <v>2</v>
      </c>
      <c r="H315" s="163">
        <v>364.1</v>
      </c>
      <c r="I315" s="190">
        <f t="shared" si="24"/>
        <v>455.125</v>
      </c>
      <c r="J315" s="163">
        <f t="shared" si="25"/>
        <v>910.25</v>
      </c>
    </row>
    <row r="316" spans="1:12" s="119" customFormat="1" ht="18.75" customHeight="1" outlineLevel="1">
      <c r="A316" s="74"/>
      <c r="B316" s="87" t="s">
        <v>317</v>
      </c>
      <c r="C316" s="87">
        <v>94501</v>
      </c>
      <c r="D316" s="120" t="s">
        <v>923</v>
      </c>
      <c r="E316" s="79" t="s">
        <v>983</v>
      </c>
      <c r="F316" s="120" t="s">
        <v>47</v>
      </c>
      <c r="G316" s="116">
        <v>2</v>
      </c>
      <c r="H316" s="163">
        <v>740.36</v>
      </c>
      <c r="I316" s="190">
        <f t="shared" si="24"/>
        <v>925.45</v>
      </c>
      <c r="J316" s="163">
        <f t="shared" si="25"/>
        <v>1850.9</v>
      </c>
    </row>
    <row r="317" spans="1:12" s="119" customFormat="1" ht="18.75" customHeight="1" outlineLevel="1">
      <c r="A317" s="74"/>
      <c r="B317" s="87" t="s">
        <v>862</v>
      </c>
      <c r="C317" s="120">
        <v>94792</v>
      </c>
      <c r="D317" s="120" t="s">
        <v>923</v>
      </c>
      <c r="E317" s="79" t="s">
        <v>463</v>
      </c>
      <c r="F317" s="120" t="s">
        <v>47</v>
      </c>
      <c r="G317" s="116">
        <v>1</v>
      </c>
      <c r="H317" s="163">
        <v>117.6</v>
      </c>
      <c r="I317" s="190">
        <f t="shared" si="24"/>
        <v>147</v>
      </c>
      <c r="J317" s="163">
        <f t="shared" si="25"/>
        <v>147</v>
      </c>
    </row>
    <row r="318" spans="1:12" s="119" customFormat="1" ht="18.75" customHeight="1" outlineLevel="1">
      <c r="A318" s="74"/>
      <c r="B318" s="87" t="s">
        <v>863</v>
      </c>
      <c r="C318" s="87">
        <v>94794</v>
      </c>
      <c r="D318" s="120" t="s">
        <v>923</v>
      </c>
      <c r="E318" s="79" t="s">
        <v>620</v>
      </c>
      <c r="F318" s="120" t="s">
        <v>47</v>
      </c>
      <c r="G318" s="116">
        <v>12</v>
      </c>
      <c r="H318" s="163">
        <v>170.92</v>
      </c>
      <c r="I318" s="190">
        <f t="shared" si="24"/>
        <v>213.64999999999998</v>
      </c>
      <c r="J318" s="163">
        <f t="shared" si="25"/>
        <v>2563.7999999999997</v>
      </c>
    </row>
    <row r="319" spans="1:12" s="119" customFormat="1" ht="18.75" customHeight="1" outlineLevel="1">
      <c r="A319" s="74"/>
      <c r="B319" s="87" t="s">
        <v>864</v>
      </c>
      <c r="C319" s="120">
        <v>89987</v>
      </c>
      <c r="D319" s="120" t="s">
        <v>923</v>
      </c>
      <c r="E319" s="79" t="s">
        <v>181</v>
      </c>
      <c r="F319" s="120" t="s">
        <v>47</v>
      </c>
      <c r="G319" s="116">
        <v>33</v>
      </c>
      <c r="H319" s="163">
        <v>96.42</v>
      </c>
      <c r="I319" s="190">
        <f t="shared" si="24"/>
        <v>120.52500000000001</v>
      </c>
      <c r="J319" s="163">
        <f t="shared" si="25"/>
        <v>3977.3250000000003</v>
      </c>
    </row>
    <row r="320" spans="1:12" s="119" customFormat="1" ht="18.75" customHeight="1" outlineLevel="1">
      <c r="A320" s="74"/>
      <c r="B320" s="87" t="s">
        <v>865</v>
      </c>
      <c r="C320" s="87">
        <v>89985</v>
      </c>
      <c r="D320" s="120" t="s">
        <v>923</v>
      </c>
      <c r="E320" s="79" t="s">
        <v>182</v>
      </c>
      <c r="F320" s="120" t="s">
        <v>47</v>
      </c>
      <c r="G320" s="116">
        <v>13</v>
      </c>
      <c r="H320" s="163">
        <v>91.43</v>
      </c>
      <c r="I320" s="190">
        <f t="shared" si="24"/>
        <v>114.28750000000001</v>
      </c>
      <c r="J320" s="163">
        <f t="shared" si="25"/>
        <v>1485.7375000000002</v>
      </c>
      <c r="L320" s="146"/>
    </row>
    <row r="321" spans="1:10" s="119" customFormat="1" ht="18.75" customHeight="1" outlineLevel="1">
      <c r="A321" s="74"/>
      <c r="B321" s="122"/>
      <c r="C321" s="123"/>
      <c r="D321" s="123"/>
      <c r="E321" s="123"/>
      <c r="F321" s="123"/>
      <c r="G321" s="123"/>
      <c r="H321" s="164"/>
      <c r="I321" s="164"/>
      <c r="J321" s="163"/>
    </row>
    <row r="322" spans="1:10" s="119" customFormat="1" ht="18.75" customHeight="1">
      <c r="A322" s="74"/>
      <c r="B322" s="74"/>
      <c r="C322" s="74"/>
      <c r="D322" s="74"/>
      <c r="E322" s="76"/>
      <c r="F322" s="74"/>
      <c r="G322" s="108"/>
      <c r="H322" s="162"/>
      <c r="I322" s="162"/>
      <c r="J322" s="163"/>
    </row>
    <row r="323" spans="1:10" s="119" customFormat="1" ht="18.75" customHeight="1">
      <c r="A323" s="74"/>
      <c r="B323" s="102">
        <v>13</v>
      </c>
      <c r="C323" s="102"/>
      <c r="D323" s="102"/>
      <c r="E323" s="98" t="s">
        <v>11</v>
      </c>
      <c r="F323" s="99"/>
      <c r="G323" s="5"/>
      <c r="H323" s="168"/>
      <c r="I323" s="168"/>
      <c r="J323" s="155">
        <f>SUM(J324:J332)</f>
        <v>33049.425000000003</v>
      </c>
    </row>
    <row r="324" spans="1:10" s="119" customFormat="1" ht="18.75" customHeight="1" outlineLevel="1">
      <c r="A324" s="74"/>
      <c r="B324" s="104" t="s">
        <v>22</v>
      </c>
      <c r="C324" s="104"/>
      <c r="D324" s="104"/>
      <c r="E324" s="90" t="s">
        <v>26</v>
      </c>
      <c r="F324" s="88"/>
      <c r="G324" s="2"/>
      <c r="H324" s="163">
        <v>0</v>
      </c>
      <c r="I324" s="190">
        <f t="shared" si="24"/>
        <v>0</v>
      </c>
      <c r="J324" s="163">
        <f t="shared" ref="J324" si="26">TRUNC(G324*I324,2)</f>
        <v>0</v>
      </c>
    </row>
    <row r="325" spans="1:10" s="119" customFormat="1" ht="18.75" customHeight="1" outlineLevel="1">
      <c r="A325" s="74"/>
      <c r="B325" s="87" t="s">
        <v>318</v>
      </c>
      <c r="C325" s="120">
        <v>89848</v>
      </c>
      <c r="D325" s="120" t="s">
        <v>923</v>
      </c>
      <c r="E325" s="62" t="s">
        <v>1124</v>
      </c>
      <c r="F325" s="87" t="s">
        <v>59</v>
      </c>
      <c r="G325" s="116">
        <v>296</v>
      </c>
      <c r="H325" s="163">
        <v>30.23</v>
      </c>
      <c r="I325" s="190">
        <f t="shared" si="24"/>
        <v>37.787500000000001</v>
      </c>
      <c r="J325" s="163">
        <f t="shared" ref="J325:J332" si="27">PRODUCT(G325*I325)</f>
        <v>11185.1</v>
      </c>
    </row>
    <row r="326" spans="1:10" s="119" customFormat="1" ht="18.75" customHeight="1" outlineLevel="1">
      <c r="A326" s="74"/>
      <c r="B326" s="87" t="s">
        <v>319</v>
      </c>
      <c r="C326" s="120">
        <v>89849</v>
      </c>
      <c r="D326" s="120" t="s">
        <v>923</v>
      </c>
      <c r="E326" s="121" t="s">
        <v>1125</v>
      </c>
      <c r="F326" s="120" t="s">
        <v>59</v>
      </c>
      <c r="G326" s="116">
        <v>98</v>
      </c>
      <c r="H326" s="163">
        <v>61.93</v>
      </c>
      <c r="I326" s="190">
        <f t="shared" si="24"/>
        <v>77.412499999999994</v>
      </c>
      <c r="J326" s="163">
        <f t="shared" si="27"/>
        <v>7586.4249999999993</v>
      </c>
    </row>
    <row r="327" spans="1:10" s="119" customFormat="1" ht="18.75" customHeight="1" outlineLevel="1">
      <c r="A327" s="74"/>
      <c r="B327" s="87" t="s">
        <v>320</v>
      </c>
      <c r="C327" s="120">
        <v>89746</v>
      </c>
      <c r="D327" s="120" t="s">
        <v>923</v>
      </c>
      <c r="E327" s="121" t="s">
        <v>1126</v>
      </c>
      <c r="F327" s="120" t="s">
        <v>47</v>
      </c>
      <c r="G327" s="116">
        <v>20</v>
      </c>
      <c r="H327" s="163">
        <v>24.59</v>
      </c>
      <c r="I327" s="190">
        <f t="shared" si="24"/>
        <v>30.737500000000001</v>
      </c>
      <c r="J327" s="163">
        <f t="shared" si="27"/>
        <v>614.75</v>
      </c>
    </row>
    <row r="328" spans="1:10" s="119" customFormat="1" ht="18.75" customHeight="1" outlineLevel="1">
      <c r="A328" s="74"/>
      <c r="B328" s="87" t="s">
        <v>321</v>
      </c>
      <c r="C328" s="120">
        <v>89744</v>
      </c>
      <c r="D328" s="120" t="s">
        <v>923</v>
      </c>
      <c r="E328" s="121" t="s">
        <v>1127</v>
      </c>
      <c r="F328" s="120" t="s">
        <v>47</v>
      </c>
      <c r="G328" s="116">
        <v>71</v>
      </c>
      <c r="H328" s="163">
        <v>24.65</v>
      </c>
      <c r="I328" s="190">
        <f t="shared" si="24"/>
        <v>30.8125</v>
      </c>
      <c r="J328" s="163">
        <f t="shared" si="27"/>
        <v>2187.6875</v>
      </c>
    </row>
    <row r="329" spans="1:10" s="119" customFormat="1" ht="18.75" customHeight="1" outlineLevel="1">
      <c r="A329" s="74"/>
      <c r="B329" s="87" t="s">
        <v>322</v>
      </c>
      <c r="C329" s="120">
        <v>89567</v>
      </c>
      <c r="D329" s="120" t="s">
        <v>923</v>
      </c>
      <c r="E329" s="121" t="s">
        <v>1128</v>
      </c>
      <c r="F329" s="120" t="s">
        <v>47</v>
      </c>
      <c r="G329" s="116">
        <v>7</v>
      </c>
      <c r="H329" s="163">
        <v>93.08</v>
      </c>
      <c r="I329" s="190">
        <f t="shared" si="24"/>
        <v>116.35</v>
      </c>
      <c r="J329" s="163">
        <f t="shared" si="27"/>
        <v>814.44999999999993</v>
      </c>
    </row>
    <row r="330" spans="1:10" s="119" customFormat="1" ht="18.75" customHeight="1" outlineLevel="1">
      <c r="A330" s="74"/>
      <c r="B330" s="77" t="s">
        <v>7</v>
      </c>
      <c r="C330" s="77"/>
      <c r="D330" s="77"/>
      <c r="E330" s="78" t="s">
        <v>12</v>
      </c>
      <c r="F330" s="79"/>
      <c r="G330" s="116">
        <v>0</v>
      </c>
      <c r="H330" s="163">
        <v>0</v>
      </c>
      <c r="I330" s="190">
        <f t="shared" si="24"/>
        <v>0</v>
      </c>
      <c r="J330" s="163">
        <f t="shared" si="27"/>
        <v>0</v>
      </c>
    </row>
    <row r="331" spans="1:10" s="119" customFormat="1" ht="18.75" customHeight="1" outlineLevel="1">
      <c r="A331" s="74"/>
      <c r="B331" s="120" t="s">
        <v>323</v>
      </c>
      <c r="C331" s="120"/>
      <c r="D331" s="120" t="s">
        <v>473</v>
      </c>
      <c r="E331" s="139" t="s">
        <v>621</v>
      </c>
      <c r="F331" s="120" t="s">
        <v>47</v>
      </c>
      <c r="G331" s="116">
        <v>23</v>
      </c>
      <c r="H331" s="163">
        <v>43.43</v>
      </c>
      <c r="I331" s="190">
        <f t="shared" si="24"/>
        <v>54.287500000000001</v>
      </c>
      <c r="J331" s="163">
        <f t="shared" si="27"/>
        <v>1248.6125</v>
      </c>
    </row>
    <row r="332" spans="1:10" s="119" customFormat="1" ht="18.75" customHeight="1" outlineLevel="1">
      <c r="A332" s="74"/>
      <c r="B332" s="120" t="s">
        <v>324</v>
      </c>
      <c r="C332" s="120">
        <v>99253</v>
      </c>
      <c r="D332" s="120" t="s">
        <v>923</v>
      </c>
      <c r="E332" s="139" t="s">
        <v>1129</v>
      </c>
      <c r="F332" s="120" t="s">
        <v>47</v>
      </c>
      <c r="G332" s="116">
        <v>16</v>
      </c>
      <c r="H332" s="163">
        <v>470.62</v>
      </c>
      <c r="I332" s="190">
        <f t="shared" si="24"/>
        <v>588.27499999999998</v>
      </c>
      <c r="J332" s="163">
        <f t="shared" si="27"/>
        <v>9412.4</v>
      </c>
    </row>
    <row r="333" spans="1:10" s="119" customFormat="1" ht="18.75" customHeight="1" outlineLevel="1">
      <c r="A333" s="74"/>
      <c r="B333" s="122"/>
      <c r="C333" s="123"/>
      <c r="D333" s="123"/>
      <c r="E333" s="123"/>
      <c r="F333" s="123"/>
      <c r="G333" s="123"/>
      <c r="H333" s="164"/>
      <c r="I333" s="164"/>
      <c r="J333" s="164"/>
    </row>
    <row r="334" spans="1:10" s="119" customFormat="1" ht="18.75" customHeight="1">
      <c r="A334" s="74"/>
      <c r="B334" s="74"/>
      <c r="C334" s="74"/>
      <c r="D334" s="74"/>
      <c r="E334" s="76"/>
      <c r="F334" s="74"/>
      <c r="G334" s="108"/>
      <c r="H334" s="162"/>
      <c r="I334" s="162"/>
      <c r="J334" s="162"/>
    </row>
    <row r="335" spans="1:10" s="119" customFormat="1" ht="18.75" customHeight="1">
      <c r="A335" s="74"/>
      <c r="B335" s="103">
        <v>14</v>
      </c>
      <c r="C335" s="103"/>
      <c r="D335" s="103"/>
      <c r="E335" s="85" t="s">
        <v>27</v>
      </c>
      <c r="F335" s="85"/>
      <c r="G335" s="137"/>
      <c r="H335" s="154"/>
      <c r="I335" s="154"/>
      <c r="J335" s="155">
        <f>SUM(J336:J375)</f>
        <v>60109.787500000006</v>
      </c>
    </row>
    <row r="336" spans="1:10" s="119" customFormat="1" ht="30" customHeight="1" outlineLevel="1">
      <c r="A336" s="74"/>
      <c r="B336" s="120" t="s">
        <v>8</v>
      </c>
      <c r="C336" s="120">
        <v>89714</v>
      </c>
      <c r="D336" s="120" t="s">
        <v>923</v>
      </c>
      <c r="E336" s="121" t="s">
        <v>987</v>
      </c>
      <c r="F336" s="120" t="s">
        <v>59</v>
      </c>
      <c r="G336" s="116">
        <f>226-43.6</f>
        <v>182.4</v>
      </c>
      <c r="H336" s="163">
        <v>52.23</v>
      </c>
      <c r="I336" s="190">
        <f t="shared" si="24"/>
        <v>65.287499999999994</v>
      </c>
      <c r="J336" s="163">
        <f t="shared" ref="J336:J375" si="28">PRODUCT(G336*I336)</f>
        <v>11908.439999999999</v>
      </c>
    </row>
    <row r="337" spans="1:10" s="119" customFormat="1" ht="30" customHeight="1" outlineLevel="1">
      <c r="A337" s="74"/>
      <c r="B337" s="120" t="s">
        <v>10</v>
      </c>
      <c r="C337" s="120">
        <v>89711</v>
      </c>
      <c r="D337" s="120" t="s">
        <v>923</v>
      </c>
      <c r="E337" s="121" t="s">
        <v>988</v>
      </c>
      <c r="F337" s="120" t="s">
        <v>59</v>
      </c>
      <c r="G337" s="116">
        <f>185-86.6</f>
        <v>98.4</v>
      </c>
      <c r="H337" s="163">
        <v>18.12</v>
      </c>
      <c r="I337" s="190">
        <f t="shared" si="24"/>
        <v>22.650000000000002</v>
      </c>
      <c r="J337" s="163">
        <f t="shared" si="28"/>
        <v>2228.7600000000002</v>
      </c>
    </row>
    <row r="338" spans="1:10" s="119" customFormat="1" ht="30" customHeight="1" outlineLevel="1">
      <c r="A338" s="74"/>
      <c r="B338" s="120" t="s">
        <v>183</v>
      </c>
      <c r="C338" s="120">
        <v>89712</v>
      </c>
      <c r="D338" s="120" t="s">
        <v>923</v>
      </c>
      <c r="E338" s="121" t="s">
        <v>989</v>
      </c>
      <c r="F338" s="120" t="s">
        <v>59</v>
      </c>
      <c r="G338" s="116">
        <f>163-33</f>
        <v>130</v>
      </c>
      <c r="H338" s="163">
        <v>27.27</v>
      </c>
      <c r="I338" s="190">
        <f t="shared" si="24"/>
        <v>34.087499999999999</v>
      </c>
      <c r="J338" s="163">
        <f t="shared" si="28"/>
        <v>4431.375</v>
      </c>
    </row>
    <row r="339" spans="1:10" s="119" customFormat="1" ht="30" customHeight="1" outlineLevel="1">
      <c r="A339" s="74"/>
      <c r="B339" s="120" t="s">
        <v>184</v>
      </c>
      <c r="C339" s="120">
        <v>89511</v>
      </c>
      <c r="D339" s="120" t="s">
        <v>923</v>
      </c>
      <c r="E339" s="121" t="s">
        <v>990</v>
      </c>
      <c r="F339" s="120" t="s">
        <v>59</v>
      </c>
      <c r="G339" s="116">
        <f>152-26</f>
        <v>126</v>
      </c>
      <c r="H339" s="163">
        <v>40.020000000000003</v>
      </c>
      <c r="I339" s="190">
        <f t="shared" si="24"/>
        <v>50.025000000000006</v>
      </c>
      <c r="J339" s="163">
        <f t="shared" si="28"/>
        <v>6303.1500000000005</v>
      </c>
    </row>
    <row r="340" spans="1:10" s="119" customFormat="1" ht="30" customHeight="1" outlineLevel="1">
      <c r="A340" s="74"/>
      <c r="B340" s="120" t="s">
        <v>122</v>
      </c>
      <c r="C340" s="120">
        <v>89849</v>
      </c>
      <c r="D340" s="120" t="s">
        <v>923</v>
      </c>
      <c r="E340" s="121" t="s">
        <v>984</v>
      </c>
      <c r="F340" s="120" t="s">
        <v>59</v>
      </c>
      <c r="G340" s="116">
        <v>38</v>
      </c>
      <c r="H340" s="163">
        <v>61.93</v>
      </c>
      <c r="I340" s="190">
        <f t="shared" si="24"/>
        <v>77.412499999999994</v>
      </c>
      <c r="J340" s="163">
        <f t="shared" si="28"/>
        <v>2941.6749999999997</v>
      </c>
    </row>
    <row r="341" spans="1:10" s="119" customFormat="1" ht="38.25" customHeight="1" outlineLevel="1">
      <c r="A341" s="74"/>
      <c r="B341" s="120" t="s">
        <v>123</v>
      </c>
      <c r="C341" s="120">
        <v>90375</v>
      </c>
      <c r="D341" s="120" t="s">
        <v>923</v>
      </c>
      <c r="E341" s="121" t="s">
        <v>991</v>
      </c>
      <c r="F341" s="120" t="s">
        <v>47</v>
      </c>
      <c r="G341" s="116">
        <f>31-4</f>
        <v>27</v>
      </c>
      <c r="H341" s="163">
        <v>13.65</v>
      </c>
      <c r="I341" s="190">
        <f t="shared" si="24"/>
        <v>17.0625</v>
      </c>
      <c r="J341" s="163">
        <f t="shared" si="28"/>
        <v>460.6875</v>
      </c>
    </row>
    <row r="342" spans="1:10" s="119" customFormat="1" ht="38.25" customHeight="1" outlineLevel="1">
      <c r="A342" s="74"/>
      <c r="B342" s="120" t="s">
        <v>124</v>
      </c>
      <c r="C342" s="120">
        <v>89746</v>
      </c>
      <c r="D342" s="120" t="s">
        <v>923</v>
      </c>
      <c r="E342" s="121" t="s">
        <v>985</v>
      </c>
      <c r="F342" s="120" t="s">
        <v>47</v>
      </c>
      <c r="G342" s="116">
        <v>2</v>
      </c>
      <c r="H342" s="163">
        <v>24.59</v>
      </c>
      <c r="I342" s="190">
        <f t="shared" si="24"/>
        <v>30.737500000000001</v>
      </c>
      <c r="J342" s="163">
        <f t="shared" si="28"/>
        <v>61.475000000000001</v>
      </c>
    </row>
    <row r="343" spans="1:10" s="119" customFormat="1" ht="38.25" customHeight="1" outlineLevel="1">
      <c r="A343" s="74"/>
      <c r="B343" s="120" t="s">
        <v>125</v>
      </c>
      <c r="C343" s="120">
        <v>89739</v>
      </c>
      <c r="D343" s="120" t="s">
        <v>923</v>
      </c>
      <c r="E343" s="121" t="s">
        <v>992</v>
      </c>
      <c r="F343" s="120" t="s">
        <v>47</v>
      </c>
      <c r="G343" s="116">
        <v>22</v>
      </c>
      <c r="H343" s="163">
        <v>20.190000000000001</v>
      </c>
      <c r="I343" s="190">
        <f t="shared" si="24"/>
        <v>25.237500000000001</v>
      </c>
      <c r="J343" s="163">
        <f t="shared" si="28"/>
        <v>555.22500000000002</v>
      </c>
    </row>
    <row r="344" spans="1:10" s="119" customFormat="1" ht="38.25" customHeight="1" outlineLevel="1">
      <c r="A344" s="74"/>
      <c r="B344" s="120" t="s">
        <v>126</v>
      </c>
      <c r="C344" s="120">
        <v>89732</v>
      </c>
      <c r="D344" s="120" t="s">
        <v>923</v>
      </c>
      <c r="E344" s="121" t="s">
        <v>993</v>
      </c>
      <c r="F344" s="120" t="s">
        <v>47</v>
      </c>
      <c r="G344" s="116">
        <v>19</v>
      </c>
      <c r="H344" s="163">
        <v>11.57</v>
      </c>
      <c r="I344" s="190">
        <f t="shared" si="24"/>
        <v>14.4625</v>
      </c>
      <c r="J344" s="163">
        <f t="shared" si="28"/>
        <v>274.78750000000002</v>
      </c>
    </row>
    <row r="345" spans="1:10" s="119" customFormat="1" ht="38.25" customHeight="1" outlineLevel="1">
      <c r="A345" s="74"/>
      <c r="B345" s="120" t="s">
        <v>127</v>
      </c>
      <c r="C345" s="120">
        <v>89726</v>
      </c>
      <c r="D345" s="120" t="s">
        <v>923</v>
      </c>
      <c r="E345" s="121" t="s">
        <v>994</v>
      </c>
      <c r="F345" s="120" t="s">
        <v>47</v>
      </c>
      <c r="G345" s="116">
        <f>54-15</f>
        <v>39</v>
      </c>
      <c r="H345" s="163">
        <v>6.54</v>
      </c>
      <c r="I345" s="190">
        <f t="shared" si="24"/>
        <v>8.1750000000000007</v>
      </c>
      <c r="J345" s="163">
        <f t="shared" si="28"/>
        <v>318.82500000000005</v>
      </c>
    </row>
    <row r="346" spans="1:10" s="119" customFormat="1" ht="38.25" customHeight="1" outlineLevel="1">
      <c r="A346" s="74"/>
      <c r="B346" s="120" t="s">
        <v>128</v>
      </c>
      <c r="C346" s="120">
        <v>89744</v>
      </c>
      <c r="D346" s="120" t="s">
        <v>923</v>
      </c>
      <c r="E346" s="121" t="s">
        <v>986</v>
      </c>
      <c r="F346" s="120" t="s">
        <v>47</v>
      </c>
      <c r="G346" s="116">
        <f>24-17</f>
        <v>7</v>
      </c>
      <c r="H346" s="163">
        <v>24.65</v>
      </c>
      <c r="I346" s="190">
        <f t="shared" si="24"/>
        <v>30.8125</v>
      </c>
      <c r="J346" s="163">
        <f t="shared" si="28"/>
        <v>215.6875</v>
      </c>
    </row>
    <row r="347" spans="1:10" s="119" customFormat="1" ht="30" customHeight="1" outlineLevel="1">
      <c r="A347" s="74"/>
      <c r="B347" s="120" t="s">
        <v>129</v>
      </c>
      <c r="C347" s="120">
        <v>89522</v>
      </c>
      <c r="D347" s="120" t="s">
        <v>923</v>
      </c>
      <c r="E347" s="121" t="s">
        <v>995</v>
      </c>
      <c r="F347" s="120" t="s">
        <v>47</v>
      </c>
      <c r="G347" s="116">
        <f>48-26</f>
        <v>22</v>
      </c>
      <c r="H347" s="163">
        <v>36.03</v>
      </c>
      <c r="I347" s="190">
        <f t="shared" si="24"/>
        <v>45.037500000000001</v>
      </c>
      <c r="J347" s="163">
        <f t="shared" si="28"/>
        <v>990.82500000000005</v>
      </c>
    </row>
    <row r="348" spans="1:10" s="119" customFormat="1" ht="38.25" customHeight="1" outlineLevel="1">
      <c r="A348" s="74"/>
      <c r="B348" s="120" t="s">
        <v>130</v>
      </c>
      <c r="C348" s="120">
        <v>89731</v>
      </c>
      <c r="D348" s="120" t="s">
        <v>923</v>
      </c>
      <c r="E348" s="121" t="s">
        <v>996</v>
      </c>
      <c r="F348" s="120" t="s">
        <v>47</v>
      </c>
      <c r="G348" s="116">
        <f>38-6</f>
        <v>32</v>
      </c>
      <c r="H348" s="163">
        <v>10.86</v>
      </c>
      <c r="I348" s="190">
        <f t="shared" si="24"/>
        <v>13.574999999999999</v>
      </c>
      <c r="J348" s="163">
        <f t="shared" si="28"/>
        <v>434.4</v>
      </c>
    </row>
    <row r="349" spans="1:10" s="119" customFormat="1" ht="38.25" customHeight="1" outlineLevel="1">
      <c r="A349" s="74"/>
      <c r="B349" s="120" t="s">
        <v>131</v>
      </c>
      <c r="C349" s="120">
        <v>89724</v>
      </c>
      <c r="D349" s="120" t="s">
        <v>923</v>
      </c>
      <c r="E349" s="121" t="s">
        <v>997</v>
      </c>
      <c r="F349" s="120" t="s">
        <v>47</v>
      </c>
      <c r="G349" s="116">
        <f>165-75</f>
        <v>90</v>
      </c>
      <c r="H349" s="163">
        <v>9.51</v>
      </c>
      <c r="I349" s="190">
        <f t="shared" si="24"/>
        <v>11.887499999999999</v>
      </c>
      <c r="J349" s="163">
        <f t="shared" si="28"/>
        <v>1069.875</v>
      </c>
    </row>
    <row r="350" spans="1:10" s="119" customFormat="1" ht="30" customHeight="1" outlineLevel="1">
      <c r="A350" s="74"/>
      <c r="B350" s="120" t="s">
        <v>132</v>
      </c>
      <c r="C350" s="120">
        <v>89569</v>
      </c>
      <c r="D350" s="120" t="s">
        <v>923</v>
      </c>
      <c r="E350" s="121" t="s">
        <v>998</v>
      </c>
      <c r="F350" s="120" t="s">
        <v>47</v>
      </c>
      <c r="G350" s="116">
        <v>13</v>
      </c>
      <c r="H350" s="163">
        <v>90.91</v>
      </c>
      <c r="I350" s="190">
        <f t="shared" si="24"/>
        <v>113.63749999999999</v>
      </c>
      <c r="J350" s="163">
        <f t="shared" si="28"/>
        <v>1477.2874999999999</v>
      </c>
    </row>
    <row r="351" spans="1:10" s="119" customFormat="1" ht="38.25" outlineLevel="1">
      <c r="A351" s="74"/>
      <c r="B351" s="120" t="s">
        <v>133</v>
      </c>
      <c r="C351" s="120">
        <v>89690</v>
      </c>
      <c r="D351" s="120" t="s">
        <v>923</v>
      </c>
      <c r="E351" s="121" t="s">
        <v>999</v>
      </c>
      <c r="F351" s="120" t="s">
        <v>47</v>
      </c>
      <c r="G351" s="116">
        <v>4</v>
      </c>
      <c r="H351" s="163">
        <v>100.52</v>
      </c>
      <c r="I351" s="190">
        <f t="shared" ref="I351:I413" si="29">H351*$L$12</f>
        <v>125.64999999999999</v>
      </c>
      <c r="J351" s="163">
        <f t="shared" si="28"/>
        <v>502.59999999999997</v>
      </c>
    </row>
    <row r="352" spans="1:10" s="119" customFormat="1" ht="18.75" customHeight="1" outlineLevel="1">
      <c r="A352" s="74"/>
      <c r="B352" s="120" t="s">
        <v>164</v>
      </c>
      <c r="C352" s="120">
        <v>89685</v>
      </c>
      <c r="D352" s="120" t="s">
        <v>923</v>
      </c>
      <c r="E352" s="121" t="s">
        <v>622</v>
      </c>
      <c r="F352" s="120" t="s">
        <v>47</v>
      </c>
      <c r="G352" s="116">
        <v>6</v>
      </c>
      <c r="H352" s="163">
        <v>66.31</v>
      </c>
      <c r="I352" s="190">
        <f t="shared" si="29"/>
        <v>82.887500000000003</v>
      </c>
      <c r="J352" s="163">
        <f t="shared" si="28"/>
        <v>497.32500000000005</v>
      </c>
    </row>
    <row r="353" spans="1:10" s="119" customFormat="1" ht="38.25" customHeight="1" outlineLevel="1">
      <c r="A353" s="74"/>
      <c r="B353" s="120" t="s">
        <v>165</v>
      </c>
      <c r="C353" s="120">
        <v>89685</v>
      </c>
      <c r="D353" s="120" t="s">
        <v>923</v>
      </c>
      <c r="E353" s="121" t="s">
        <v>1000</v>
      </c>
      <c r="F353" s="120" t="s">
        <v>47</v>
      </c>
      <c r="G353" s="116">
        <v>2</v>
      </c>
      <c r="H353" s="163">
        <v>66.31</v>
      </c>
      <c r="I353" s="190">
        <f t="shared" si="29"/>
        <v>82.887500000000003</v>
      </c>
      <c r="J353" s="163">
        <f t="shared" si="28"/>
        <v>165.77500000000001</v>
      </c>
    </row>
    <row r="354" spans="1:10" s="119" customFormat="1" ht="30" customHeight="1" outlineLevel="1">
      <c r="A354" s="74"/>
      <c r="B354" s="120" t="s">
        <v>167</v>
      </c>
      <c r="C354" s="120">
        <v>89561</v>
      </c>
      <c r="D354" s="120" t="s">
        <v>923</v>
      </c>
      <c r="E354" s="121" t="s">
        <v>1001</v>
      </c>
      <c r="F354" s="120" t="s">
        <v>47</v>
      </c>
      <c r="G354" s="116">
        <v>1</v>
      </c>
      <c r="H354" s="163">
        <v>12.63</v>
      </c>
      <c r="I354" s="190">
        <f t="shared" si="29"/>
        <v>15.787500000000001</v>
      </c>
      <c r="J354" s="163">
        <f t="shared" si="28"/>
        <v>15.787500000000001</v>
      </c>
    </row>
    <row r="355" spans="1:10" s="119" customFormat="1" ht="30" customHeight="1" outlineLevel="1">
      <c r="A355" s="74"/>
      <c r="B355" s="120" t="s">
        <v>185</v>
      </c>
      <c r="C355" s="120">
        <v>89557</v>
      </c>
      <c r="D355" s="120" t="s">
        <v>923</v>
      </c>
      <c r="E355" s="121" t="s">
        <v>1002</v>
      </c>
      <c r="F355" s="120" t="s">
        <v>47</v>
      </c>
      <c r="G355" s="116">
        <v>6</v>
      </c>
      <c r="H355" s="163">
        <v>39.75</v>
      </c>
      <c r="I355" s="190">
        <f t="shared" si="29"/>
        <v>49.6875</v>
      </c>
      <c r="J355" s="163">
        <f t="shared" si="28"/>
        <v>298.125</v>
      </c>
    </row>
    <row r="356" spans="1:10" s="119" customFormat="1" ht="30" customHeight="1" outlineLevel="1">
      <c r="A356" s="74"/>
      <c r="B356" s="120" t="s">
        <v>186</v>
      </c>
      <c r="C356" s="120">
        <v>89549</v>
      </c>
      <c r="D356" s="120" t="s">
        <v>923</v>
      </c>
      <c r="E356" s="121" t="s">
        <v>1003</v>
      </c>
      <c r="F356" s="120" t="s">
        <v>47</v>
      </c>
      <c r="G356" s="116">
        <v>5</v>
      </c>
      <c r="H356" s="163">
        <v>19.38</v>
      </c>
      <c r="I356" s="190">
        <f t="shared" si="29"/>
        <v>24.224999999999998</v>
      </c>
      <c r="J356" s="163">
        <f t="shared" si="28"/>
        <v>121.12499999999999</v>
      </c>
    </row>
    <row r="357" spans="1:10" s="119" customFormat="1" ht="30" customHeight="1" outlineLevel="1">
      <c r="A357" s="74"/>
      <c r="B357" s="120" t="s">
        <v>187</v>
      </c>
      <c r="C357" s="120">
        <v>89623</v>
      </c>
      <c r="D357" s="120" t="s">
        <v>923</v>
      </c>
      <c r="E357" s="121" t="s">
        <v>1004</v>
      </c>
      <c r="F357" s="120" t="s">
        <v>47</v>
      </c>
      <c r="G357" s="116">
        <f>21-12</f>
        <v>9</v>
      </c>
      <c r="H357" s="163">
        <v>19.73</v>
      </c>
      <c r="I357" s="190">
        <f t="shared" si="29"/>
        <v>24.662500000000001</v>
      </c>
      <c r="J357" s="163">
        <f t="shared" si="28"/>
        <v>221.96250000000001</v>
      </c>
    </row>
    <row r="358" spans="1:10" s="119" customFormat="1" ht="18.75" customHeight="1" outlineLevel="1">
      <c r="A358" s="74"/>
      <c r="B358" s="120" t="s">
        <v>459</v>
      </c>
      <c r="C358" s="120">
        <v>89696</v>
      </c>
      <c r="D358" s="120" t="s">
        <v>923</v>
      </c>
      <c r="E358" s="121" t="s">
        <v>627</v>
      </c>
      <c r="F358" s="120" t="s">
        <v>47</v>
      </c>
      <c r="G358" s="116">
        <v>10</v>
      </c>
      <c r="H358" s="163">
        <v>83.08</v>
      </c>
      <c r="I358" s="190">
        <f t="shared" si="29"/>
        <v>103.85</v>
      </c>
      <c r="J358" s="163">
        <f t="shared" si="28"/>
        <v>1038.5</v>
      </c>
    </row>
    <row r="359" spans="1:10" s="119" customFormat="1" ht="30" customHeight="1" outlineLevel="1">
      <c r="A359" s="74"/>
      <c r="B359" s="120" t="s">
        <v>623</v>
      </c>
      <c r="C359" s="120">
        <v>89696</v>
      </c>
      <c r="D359" s="120" t="s">
        <v>923</v>
      </c>
      <c r="E359" s="121" t="s">
        <v>1005</v>
      </c>
      <c r="F359" s="120" t="s">
        <v>47</v>
      </c>
      <c r="G359" s="116">
        <v>4</v>
      </c>
      <c r="H359" s="163">
        <v>83.08</v>
      </c>
      <c r="I359" s="190">
        <f t="shared" si="29"/>
        <v>103.85</v>
      </c>
      <c r="J359" s="163">
        <f t="shared" si="28"/>
        <v>415.4</v>
      </c>
    </row>
    <row r="360" spans="1:10" s="119" customFormat="1" ht="30" customHeight="1" outlineLevel="1">
      <c r="A360" s="74"/>
      <c r="B360" s="120" t="s">
        <v>624</v>
      </c>
      <c r="C360" s="120">
        <v>89704</v>
      </c>
      <c r="D360" s="120" t="s">
        <v>923</v>
      </c>
      <c r="E360" s="121" t="s">
        <v>1006</v>
      </c>
      <c r="F360" s="120" t="s">
        <v>47</v>
      </c>
      <c r="G360" s="116">
        <v>2</v>
      </c>
      <c r="H360" s="163">
        <v>164.74</v>
      </c>
      <c r="I360" s="190">
        <f t="shared" si="29"/>
        <v>205.92500000000001</v>
      </c>
      <c r="J360" s="163">
        <f t="shared" si="28"/>
        <v>411.85</v>
      </c>
    </row>
    <row r="361" spans="1:10" s="119" customFormat="1" ht="38.25" customHeight="1" outlineLevel="1">
      <c r="A361" s="74"/>
      <c r="B361" s="120" t="s">
        <v>625</v>
      </c>
      <c r="C361" s="120">
        <v>89784</v>
      </c>
      <c r="D361" s="120" t="s">
        <v>923</v>
      </c>
      <c r="E361" s="121" t="s">
        <v>1007</v>
      </c>
      <c r="F361" s="120" t="s">
        <v>47</v>
      </c>
      <c r="G361" s="116">
        <v>16</v>
      </c>
      <c r="H361" s="163">
        <v>20.61</v>
      </c>
      <c r="I361" s="190">
        <f t="shared" si="29"/>
        <v>25.762499999999999</v>
      </c>
      <c r="J361" s="163">
        <f t="shared" si="28"/>
        <v>412.2</v>
      </c>
    </row>
    <row r="362" spans="1:10" s="119" customFormat="1" ht="30" customHeight="1" outlineLevel="1">
      <c r="A362" s="74"/>
      <c r="B362" s="120" t="s">
        <v>626</v>
      </c>
      <c r="C362" s="120">
        <v>89687</v>
      </c>
      <c r="D362" s="120" t="s">
        <v>923</v>
      </c>
      <c r="E362" s="121" t="s">
        <v>1008</v>
      </c>
      <c r="F362" s="120" t="s">
        <v>47</v>
      </c>
      <c r="G362" s="116">
        <v>3</v>
      </c>
      <c r="H362" s="163">
        <v>58.18</v>
      </c>
      <c r="I362" s="190">
        <f t="shared" si="29"/>
        <v>72.724999999999994</v>
      </c>
      <c r="J362" s="163">
        <f t="shared" si="28"/>
        <v>218.17499999999998</v>
      </c>
    </row>
    <row r="363" spans="1:10" s="119" customFormat="1" ht="18.75" customHeight="1" outlineLevel="1">
      <c r="A363" s="74"/>
      <c r="B363" s="120" t="s">
        <v>628</v>
      </c>
      <c r="C363" s="120">
        <v>89687</v>
      </c>
      <c r="D363" s="120" t="s">
        <v>923</v>
      </c>
      <c r="E363" s="121" t="s">
        <v>632</v>
      </c>
      <c r="F363" s="120" t="s">
        <v>47</v>
      </c>
      <c r="G363" s="116">
        <v>2</v>
      </c>
      <c r="H363" s="163">
        <v>58.18</v>
      </c>
      <c r="I363" s="190">
        <f t="shared" si="29"/>
        <v>72.724999999999994</v>
      </c>
      <c r="J363" s="163">
        <f t="shared" si="28"/>
        <v>145.44999999999999</v>
      </c>
    </row>
    <row r="364" spans="1:10" s="119" customFormat="1" ht="30" customHeight="1" outlineLevel="1">
      <c r="A364" s="74"/>
      <c r="B364" s="120" t="s">
        <v>629</v>
      </c>
      <c r="C364" s="120">
        <v>89693</v>
      </c>
      <c r="D364" s="120" t="s">
        <v>923</v>
      </c>
      <c r="E364" s="121" t="s">
        <v>1009</v>
      </c>
      <c r="F364" s="120" t="s">
        <v>47</v>
      </c>
      <c r="G364" s="116">
        <v>1</v>
      </c>
      <c r="H364" s="163">
        <v>93.39</v>
      </c>
      <c r="I364" s="190">
        <f t="shared" si="29"/>
        <v>116.7375</v>
      </c>
      <c r="J364" s="163">
        <f t="shared" si="28"/>
        <v>116.7375</v>
      </c>
    </row>
    <row r="365" spans="1:10" s="119" customFormat="1" ht="18.75" customHeight="1" outlineLevel="1">
      <c r="A365" s="74"/>
      <c r="B365" s="120" t="s">
        <v>630</v>
      </c>
      <c r="C365" s="120">
        <v>89707</v>
      </c>
      <c r="D365" s="120" t="s">
        <v>923</v>
      </c>
      <c r="E365" s="121" t="s">
        <v>634</v>
      </c>
      <c r="F365" s="120" t="s">
        <v>47</v>
      </c>
      <c r="G365" s="116">
        <v>21</v>
      </c>
      <c r="H365" s="163">
        <v>35.79</v>
      </c>
      <c r="I365" s="190">
        <f t="shared" si="29"/>
        <v>44.737499999999997</v>
      </c>
      <c r="J365" s="163">
        <f t="shared" si="28"/>
        <v>939.48749999999995</v>
      </c>
    </row>
    <row r="366" spans="1:10" s="119" customFormat="1" ht="18.75" customHeight="1" outlineLevel="1">
      <c r="A366" s="74"/>
      <c r="B366" s="120" t="s">
        <v>631</v>
      </c>
      <c r="C366" s="120">
        <v>89708</v>
      </c>
      <c r="D366" s="120" t="s">
        <v>923</v>
      </c>
      <c r="E366" s="121" t="s">
        <v>636</v>
      </c>
      <c r="F366" s="120" t="s">
        <v>47</v>
      </c>
      <c r="G366" s="116">
        <v>2</v>
      </c>
      <c r="H366" s="163">
        <v>81.09</v>
      </c>
      <c r="I366" s="190">
        <f t="shared" si="29"/>
        <v>101.36250000000001</v>
      </c>
      <c r="J366" s="163">
        <f t="shared" si="28"/>
        <v>202.72500000000002</v>
      </c>
    </row>
    <row r="367" spans="1:10" s="119" customFormat="1" ht="18.75" customHeight="1" outlineLevel="1">
      <c r="A367" s="74"/>
      <c r="B367" s="120" t="s">
        <v>633</v>
      </c>
      <c r="C367" s="120">
        <v>98102</v>
      </c>
      <c r="D367" s="120" t="s">
        <v>923</v>
      </c>
      <c r="E367" s="121" t="s">
        <v>638</v>
      </c>
      <c r="F367" s="120" t="s">
        <v>47</v>
      </c>
      <c r="G367" s="116">
        <v>7</v>
      </c>
      <c r="H367" s="163">
        <v>150.12</v>
      </c>
      <c r="I367" s="190">
        <f t="shared" si="29"/>
        <v>187.65</v>
      </c>
      <c r="J367" s="163">
        <f t="shared" si="28"/>
        <v>1313.55</v>
      </c>
    </row>
    <row r="368" spans="1:10" s="119" customFormat="1" ht="18.75" customHeight="1" outlineLevel="1">
      <c r="A368" s="74"/>
      <c r="B368" s="120" t="s">
        <v>635</v>
      </c>
      <c r="C368" s="120">
        <v>99253</v>
      </c>
      <c r="D368" s="120" t="s">
        <v>923</v>
      </c>
      <c r="E368" s="121" t="s">
        <v>1130</v>
      </c>
      <c r="F368" s="120" t="s">
        <v>47</v>
      </c>
      <c r="G368" s="116">
        <v>16</v>
      </c>
      <c r="H368" s="163">
        <v>470.62</v>
      </c>
      <c r="I368" s="190">
        <f t="shared" si="29"/>
        <v>588.27499999999998</v>
      </c>
      <c r="J368" s="163">
        <f t="shared" si="28"/>
        <v>9412.4</v>
      </c>
    </row>
    <row r="369" spans="1:10" s="119" customFormat="1" ht="18.75" customHeight="1" outlineLevel="1">
      <c r="A369" s="26"/>
      <c r="B369" s="87" t="s">
        <v>637</v>
      </c>
      <c r="C369" s="210"/>
      <c r="D369" s="87" t="s">
        <v>473</v>
      </c>
      <c r="E369" s="62" t="s">
        <v>641</v>
      </c>
      <c r="F369" s="87" t="s">
        <v>47</v>
      </c>
      <c r="G369" s="191">
        <v>1</v>
      </c>
      <c r="H369" s="192">
        <f>Planilha2!G23</f>
        <v>203.44</v>
      </c>
      <c r="I369" s="196">
        <f t="shared" si="29"/>
        <v>254.3</v>
      </c>
      <c r="J369" s="192">
        <f t="shared" si="28"/>
        <v>254.3</v>
      </c>
    </row>
    <row r="370" spans="1:10" s="119" customFormat="1" ht="18.75" customHeight="1" outlineLevel="1">
      <c r="A370" s="74"/>
      <c r="B370" s="120" t="s">
        <v>639</v>
      </c>
      <c r="C370" s="120">
        <v>89710</v>
      </c>
      <c r="D370" s="120" t="s">
        <v>923</v>
      </c>
      <c r="E370" s="121" t="s">
        <v>1131</v>
      </c>
      <c r="F370" s="120" t="s">
        <v>47</v>
      </c>
      <c r="G370" s="116">
        <v>9</v>
      </c>
      <c r="H370" s="163">
        <v>11.65</v>
      </c>
      <c r="I370" s="190">
        <f t="shared" si="29"/>
        <v>14.5625</v>
      </c>
      <c r="J370" s="163">
        <f t="shared" si="28"/>
        <v>131.0625</v>
      </c>
    </row>
    <row r="371" spans="1:10" s="119" customFormat="1" ht="18.75" customHeight="1" outlineLevel="1">
      <c r="A371" s="74"/>
      <c r="B371" s="120" t="s">
        <v>640</v>
      </c>
      <c r="C371" s="120"/>
      <c r="D371" s="120" t="s">
        <v>3</v>
      </c>
      <c r="E371" s="121" t="s">
        <v>643</v>
      </c>
      <c r="F371" s="120" t="s">
        <v>47</v>
      </c>
      <c r="G371" s="116">
        <v>2</v>
      </c>
      <c r="H371" s="163">
        <v>49.91</v>
      </c>
      <c r="I371" s="190">
        <f t="shared" si="29"/>
        <v>62.387499999999996</v>
      </c>
      <c r="J371" s="163">
        <f t="shared" si="28"/>
        <v>124.77499999999999</v>
      </c>
    </row>
    <row r="372" spans="1:10" s="119" customFormat="1" ht="18.75" customHeight="1" outlineLevel="1">
      <c r="A372" s="74"/>
      <c r="B372" s="120" t="s">
        <v>642</v>
      </c>
      <c r="C372" s="120">
        <v>89798</v>
      </c>
      <c r="D372" s="120" t="s">
        <v>923</v>
      </c>
      <c r="E372" s="121" t="s">
        <v>1132</v>
      </c>
      <c r="F372" s="120" t="s">
        <v>47</v>
      </c>
      <c r="G372" s="116">
        <v>16</v>
      </c>
      <c r="H372" s="163">
        <v>13.16</v>
      </c>
      <c r="I372" s="190">
        <f t="shared" si="29"/>
        <v>16.45</v>
      </c>
      <c r="J372" s="163">
        <f t="shared" si="28"/>
        <v>263.2</v>
      </c>
    </row>
    <row r="373" spans="1:10" s="119" customFormat="1" ht="18.75" customHeight="1" outlineLevel="1">
      <c r="A373" s="74"/>
      <c r="B373" s="120" t="s">
        <v>644</v>
      </c>
      <c r="C373" s="120">
        <v>89799</v>
      </c>
      <c r="D373" s="120" t="s">
        <v>923</v>
      </c>
      <c r="E373" s="121" t="s">
        <v>1133</v>
      </c>
      <c r="F373" s="120" t="s">
        <v>47</v>
      </c>
      <c r="G373" s="116">
        <v>20</v>
      </c>
      <c r="H373" s="163">
        <v>21</v>
      </c>
      <c r="I373" s="190">
        <f t="shared" si="29"/>
        <v>26.25</v>
      </c>
      <c r="J373" s="163">
        <f t="shared" si="28"/>
        <v>525</v>
      </c>
    </row>
    <row r="374" spans="1:10" s="119" customFormat="1" ht="18.75" customHeight="1" outlineLevel="1">
      <c r="A374" s="74"/>
      <c r="B374" s="120" t="s">
        <v>645</v>
      </c>
      <c r="C374" s="120">
        <v>98078</v>
      </c>
      <c r="D374" s="120" t="s">
        <v>923</v>
      </c>
      <c r="E374" s="121" t="s">
        <v>646</v>
      </c>
      <c r="F374" s="120" t="s">
        <v>47</v>
      </c>
      <c r="G374" s="116">
        <v>1</v>
      </c>
      <c r="H374" s="163">
        <v>3643.09</v>
      </c>
      <c r="I374" s="190">
        <f t="shared" si="29"/>
        <v>4553.8625000000002</v>
      </c>
      <c r="J374" s="163">
        <f t="shared" si="28"/>
        <v>4553.8625000000002</v>
      </c>
    </row>
    <row r="375" spans="1:10" s="119" customFormat="1" ht="18.75" customHeight="1" outlineLevel="1">
      <c r="A375" s="74"/>
      <c r="B375" s="120" t="s">
        <v>647</v>
      </c>
      <c r="C375" s="120">
        <v>98082</v>
      </c>
      <c r="D375" s="120" t="s">
        <v>923</v>
      </c>
      <c r="E375" s="121" t="s">
        <v>648</v>
      </c>
      <c r="F375" s="120" t="s">
        <v>47</v>
      </c>
      <c r="G375" s="116">
        <v>1</v>
      </c>
      <c r="H375" s="163">
        <v>3308.75</v>
      </c>
      <c r="I375" s="190">
        <f t="shared" si="29"/>
        <v>4135.9375</v>
      </c>
      <c r="J375" s="163">
        <f t="shared" si="28"/>
        <v>4135.9375</v>
      </c>
    </row>
    <row r="376" spans="1:10" s="119" customFormat="1" ht="18.75" customHeight="1" outlineLevel="1">
      <c r="A376" s="74"/>
      <c r="B376" s="122"/>
      <c r="C376" s="123"/>
      <c r="D376" s="123"/>
      <c r="E376" s="123"/>
      <c r="F376" s="123"/>
      <c r="G376" s="123"/>
      <c r="H376" s="164"/>
      <c r="I376" s="164"/>
      <c r="J376" s="163"/>
    </row>
    <row r="377" spans="1:10" s="119" customFormat="1" ht="18.75" customHeight="1">
      <c r="A377" s="74"/>
      <c r="B377" s="74"/>
      <c r="C377" s="74"/>
      <c r="D377" s="74"/>
      <c r="E377" s="76"/>
      <c r="F377" s="74"/>
      <c r="G377" s="108"/>
      <c r="H377" s="162"/>
      <c r="I377" s="162"/>
      <c r="J377" s="163"/>
    </row>
    <row r="378" spans="1:10" s="119" customFormat="1" ht="18.75" customHeight="1">
      <c r="A378" s="74"/>
      <c r="B378" s="103">
        <v>15</v>
      </c>
      <c r="C378" s="103"/>
      <c r="D378" s="103"/>
      <c r="E378" s="85" t="s">
        <v>488</v>
      </c>
      <c r="F378" s="85"/>
      <c r="G378" s="137"/>
      <c r="H378" s="154"/>
      <c r="I378" s="154"/>
      <c r="J378" s="155">
        <f>SUM(J379:J408)</f>
        <v>95596.487500000003</v>
      </c>
    </row>
    <row r="379" spans="1:10" ht="30" customHeight="1" outlineLevel="1">
      <c r="B379" s="120" t="s">
        <v>28</v>
      </c>
      <c r="C379" s="59">
        <v>86888</v>
      </c>
      <c r="D379" s="120" t="s">
        <v>923</v>
      </c>
      <c r="E379" s="121" t="s">
        <v>1134</v>
      </c>
      <c r="F379" s="120" t="s">
        <v>47</v>
      </c>
      <c r="G379" s="116">
        <v>6</v>
      </c>
      <c r="H379" s="163">
        <v>446.27</v>
      </c>
      <c r="I379" s="190">
        <f t="shared" si="29"/>
        <v>557.83749999999998</v>
      </c>
      <c r="J379" s="163">
        <f t="shared" ref="J379:J408" si="30">PRODUCT(G379*I379)</f>
        <v>3347.0249999999996</v>
      </c>
    </row>
    <row r="380" spans="1:10" ht="38.25" customHeight="1" outlineLevel="1">
      <c r="B380" s="120" t="s">
        <v>29</v>
      </c>
      <c r="C380" s="30">
        <v>100848</v>
      </c>
      <c r="D380" s="120" t="s">
        <v>923</v>
      </c>
      <c r="E380" s="121" t="s">
        <v>1135</v>
      </c>
      <c r="F380" s="120" t="s">
        <v>47</v>
      </c>
      <c r="G380" s="116">
        <v>18</v>
      </c>
      <c r="H380" s="163">
        <v>501.7</v>
      </c>
      <c r="I380" s="190">
        <f t="shared" si="29"/>
        <v>627.125</v>
      </c>
      <c r="J380" s="163">
        <f t="shared" si="30"/>
        <v>11288.25</v>
      </c>
    </row>
    <row r="381" spans="1:10" ht="18.75" customHeight="1" outlineLevel="1">
      <c r="B381" s="120" t="s">
        <v>30</v>
      </c>
      <c r="C381" s="30"/>
      <c r="D381" s="120" t="s">
        <v>3</v>
      </c>
      <c r="E381" s="121" t="s">
        <v>649</v>
      </c>
      <c r="F381" s="120" t="s">
        <v>47</v>
      </c>
      <c r="G381" s="116">
        <v>4</v>
      </c>
      <c r="H381" s="163">
        <v>495.48</v>
      </c>
      <c r="I381" s="190">
        <f t="shared" si="29"/>
        <v>619.35</v>
      </c>
      <c r="J381" s="163">
        <f t="shared" si="30"/>
        <v>2477.4</v>
      </c>
    </row>
    <row r="382" spans="1:10" ht="18.75" customHeight="1" outlineLevel="1">
      <c r="B382" s="120" t="s">
        <v>159</v>
      </c>
      <c r="C382" s="30"/>
      <c r="D382" s="120" t="s">
        <v>3</v>
      </c>
      <c r="E382" s="121" t="s">
        <v>895</v>
      </c>
      <c r="F382" s="120" t="s">
        <v>47</v>
      </c>
      <c r="G382" s="116">
        <v>20</v>
      </c>
      <c r="H382" s="163">
        <v>282.08999999999997</v>
      </c>
      <c r="I382" s="190">
        <f t="shared" si="29"/>
        <v>352.61249999999995</v>
      </c>
      <c r="J382" s="163">
        <f t="shared" si="30"/>
        <v>7052.2499999999991</v>
      </c>
    </row>
    <row r="383" spans="1:10" ht="18.75" customHeight="1" outlineLevel="1">
      <c r="B383" s="120" t="s">
        <v>31</v>
      </c>
      <c r="C383" s="120">
        <v>86901</v>
      </c>
      <c r="D383" s="120" t="s">
        <v>923</v>
      </c>
      <c r="E383" s="121" t="s">
        <v>1136</v>
      </c>
      <c r="F383" s="120" t="s">
        <v>47</v>
      </c>
      <c r="G383" s="116">
        <v>22</v>
      </c>
      <c r="H383" s="163">
        <v>136.47</v>
      </c>
      <c r="I383" s="190">
        <f t="shared" si="29"/>
        <v>170.58750000000001</v>
      </c>
      <c r="J383" s="163">
        <f t="shared" si="30"/>
        <v>3752.9250000000002</v>
      </c>
    </row>
    <row r="384" spans="1:10" ht="18.75" customHeight="1" outlineLevel="1">
      <c r="B384" s="120" t="s">
        <v>32</v>
      </c>
      <c r="C384" s="120"/>
      <c r="D384" s="120" t="s">
        <v>473</v>
      </c>
      <c r="E384" s="121" t="s">
        <v>876</v>
      </c>
      <c r="F384" s="120" t="s">
        <v>47</v>
      </c>
      <c r="G384" s="116">
        <v>7</v>
      </c>
      <c r="H384" s="163">
        <v>328.84</v>
      </c>
      <c r="I384" s="190">
        <f t="shared" si="29"/>
        <v>411.04999999999995</v>
      </c>
      <c r="J384" s="163">
        <f t="shared" si="30"/>
        <v>2877.3499999999995</v>
      </c>
    </row>
    <row r="385" spans="2:10" ht="18.75" customHeight="1" outlineLevel="1">
      <c r="B385" s="120" t="s">
        <v>33</v>
      </c>
      <c r="C385" s="120">
        <v>86936</v>
      </c>
      <c r="D385" s="120" t="s">
        <v>923</v>
      </c>
      <c r="E385" s="121" t="s">
        <v>1137</v>
      </c>
      <c r="F385" s="120" t="s">
        <v>47</v>
      </c>
      <c r="G385" s="116">
        <v>10</v>
      </c>
      <c r="H385" s="163">
        <v>465.99</v>
      </c>
      <c r="I385" s="190">
        <f t="shared" si="29"/>
        <v>582.48749999999995</v>
      </c>
      <c r="J385" s="163">
        <f t="shared" si="30"/>
        <v>5824.875</v>
      </c>
    </row>
    <row r="386" spans="2:10" ht="18.75" customHeight="1" outlineLevel="1">
      <c r="B386" s="120" t="s">
        <v>34</v>
      </c>
      <c r="C386" s="120"/>
      <c r="D386" s="120" t="s">
        <v>473</v>
      </c>
      <c r="E386" s="121" t="s">
        <v>875</v>
      </c>
      <c r="F386" s="120" t="s">
        <v>47</v>
      </c>
      <c r="G386" s="116">
        <v>1</v>
      </c>
      <c r="H386" s="163">
        <v>571.25</v>
      </c>
      <c r="I386" s="190">
        <f t="shared" si="29"/>
        <v>714.0625</v>
      </c>
      <c r="J386" s="163">
        <f t="shared" si="30"/>
        <v>714.0625</v>
      </c>
    </row>
    <row r="387" spans="2:10" ht="18.75" customHeight="1" outlineLevel="1">
      <c r="B387" s="120" t="s">
        <v>35</v>
      </c>
      <c r="C387" s="120"/>
      <c r="D387" s="120" t="s">
        <v>3</v>
      </c>
      <c r="E387" s="121" t="s">
        <v>650</v>
      </c>
      <c r="F387" s="120" t="s">
        <v>47</v>
      </c>
      <c r="G387" s="116">
        <v>4</v>
      </c>
      <c r="H387" s="163">
        <v>51.9</v>
      </c>
      <c r="I387" s="190">
        <f t="shared" si="29"/>
        <v>64.875</v>
      </c>
      <c r="J387" s="163">
        <f t="shared" si="30"/>
        <v>259.5</v>
      </c>
    </row>
    <row r="388" spans="2:10" ht="30" customHeight="1" outlineLevel="1">
      <c r="B388" s="120" t="s">
        <v>36</v>
      </c>
      <c r="C388" s="120">
        <v>86904</v>
      </c>
      <c r="D388" s="120" t="s">
        <v>923</v>
      </c>
      <c r="E388" s="121" t="s">
        <v>651</v>
      </c>
      <c r="F388" s="120" t="s">
        <v>47</v>
      </c>
      <c r="G388" s="116">
        <v>4</v>
      </c>
      <c r="H388" s="163">
        <v>143.02000000000001</v>
      </c>
      <c r="I388" s="190">
        <f t="shared" si="29"/>
        <v>178.77500000000001</v>
      </c>
      <c r="J388" s="163">
        <f t="shared" si="30"/>
        <v>715.1</v>
      </c>
    </row>
    <row r="389" spans="2:10" ht="30" customHeight="1" outlineLevel="1">
      <c r="B389" s="120" t="s">
        <v>466</v>
      </c>
      <c r="C389" s="120">
        <v>86904</v>
      </c>
      <c r="D389" s="120" t="s">
        <v>923</v>
      </c>
      <c r="E389" s="121" t="s">
        <v>652</v>
      </c>
      <c r="F389" s="120" t="s">
        <v>47</v>
      </c>
      <c r="G389" s="116">
        <v>6</v>
      </c>
      <c r="H389" s="163">
        <v>143.02000000000001</v>
      </c>
      <c r="I389" s="190">
        <f t="shared" si="29"/>
        <v>178.77500000000001</v>
      </c>
      <c r="J389" s="163">
        <f t="shared" si="30"/>
        <v>1072.6500000000001</v>
      </c>
    </row>
    <row r="390" spans="2:10" ht="18.75" customHeight="1" outlineLevel="1">
      <c r="B390" s="120" t="s">
        <v>653</v>
      </c>
      <c r="C390" s="120">
        <v>86919</v>
      </c>
      <c r="D390" s="120" t="s">
        <v>923</v>
      </c>
      <c r="E390" s="121" t="s">
        <v>877</v>
      </c>
      <c r="F390" s="120" t="s">
        <v>47</v>
      </c>
      <c r="G390" s="116">
        <v>7</v>
      </c>
      <c r="H390" s="163">
        <v>837.95</v>
      </c>
      <c r="I390" s="190">
        <f t="shared" si="29"/>
        <v>1047.4375</v>
      </c>
      <c r="J390" s="163">
        <f t="shared" si="30"/>
        <v>7332.0625</v>
      </c>
    </row>
    <row r="391" spans="2:10" ht="18.75" customHeight="1" outlineLevel="1">
      <c r="B391" s="120" t="s">
        <v>866</v>
      </c>
      <c r="C391" s="120">
        <v>38189</v>
      </c>
      <c r="D391" s="120" t="s">
        <v>923</v>
      </c>
      <c r="E391" s="121" t="s">
        <v>1138</v>
      </c>
      <c r="F391" s="120" t="s">
        <v>47</v>
      </c>
      <c r="G391" s="116">
        <v>13</v>
      </c>
      <c r="H391" s="163">
        <v>156.72</v>
      </c>
      <c r="I391" s="190">
        <f t="shared" si="29"/>
        <v>195.9</v>
      </c>
      <c r="J391" s="163">
        <f t="shared" si="30"/>
        <v>2546.7000000000003</v>
      </c>
    </row>
    <row r="392" spans="2:10" ht="18.75" customHeight="1" outlineLevel="1">
      <c r="B392" s="120" t="s">
        <v>654</v>
      </c>
      <c r="C392" s="120" t="s">
        <v>338</v>
      </c>
      <c r="D392" s="120" t="s">
        <v>65</v>
      </c>
      <c r="E392" s="121" t="s">
        <v>656</v>
      </c>
      <c r="F392" s="120" t="s">
        <v>47</v>
      </c>
      <c r="G392" s="116">
        <v>18</v>
      </c>
      <c r="H392" s="163">
        <v>33.880000000000003</v>
      </c>
      <c r="I392" s="190">
        <f t="shared" si="29"/>
        <v>42.35</v>
      </c>
      <c r="J392" s="163">
        <f t="shared" si="30"/>
        <v>762.30000000000007</v>
      </c>
    </row>
    <row r="393" spans="2:10" ht="18.75" customHeight="1" outlineLevel="1">
      <c r="B393" s="120" t="s">
        <v>655</v>
      </c>
      <c r="C393" s="120"/>
      <c r="D393" s="120" t="s">
        <v>3</v>
      </c>
      <c r="E393" s="121" t="s">
        <v>657</v>
      </c>
      <c r="F393" s="120" t="s">
        <v>47</v>
      </c>
      <c r="G393" s="116">
        <v>4</v>
      </c>
      <c r="H393" s="163">
        <v>40.1</v>
      </c>
      <c r="I393" s="190">
        <f t="shared" si="29"/>
        <v>50.125</v>
      </c>
      <c r="J393" s="163">
        <f t="shared" si="30"/>
        <v>200.5</v>
      </c>
    </row>
    <row r="394" spans="2:10" ht="30" customHeight="1" outlineLevel="1">
      <c r="B394" s="120" t="s">
        <v>658</v>
      </c>
      <c r="C394" s="30"/>
      <c r="D394" s="109" t="s">
        <v>473</v>
      </c>
      <c r="E394" s="121" t="s">
        <v>659</v>
      </c>
      <c r="F394" s="120" t="s">
        <v>47</v>
      </c>
      <c r="G394" s="116">
        <v>18</v>
      </c>
      <c r="H394" s="163">
        <v>229.69</v>
      </c>
      <c r="I394" s="190">
        <f t="shared" si="29"/>
        <v>287.11250000000001</v>
      </c>
      <c r="J394" s="163">
        <f t="shared" si="30"/>
        <v>5168.0250000000005</v>
      </c>
    </row>
    <row r="395" spans="2:10" ht="18.75" customHeight="1" outlineLevel="1">
      <c r="B395" s="120" t="s">
        <v>660</v>
      </c>
      <c r="C395" s="120" t="s">
        <v>340</v>
      </c>
      <c r="D395" s="120" t="s">
        <v>65</v>
      </c>
      <c r="E395" s="121" t="s">
        <v>661</v>
      </c>
      <c r="F395" s="120" t="s">
        <v>47</v>
      </c>
      <c r="G395" s="116">
        <v>2</v>
      </c>
      <c r="H395" s="163">
        <v>154.35</v>
      </c>
      <c r="I395" s="190">
        <f t="shared" si="29"/>
        <v>192.9375</v>
      </c>
      <c r="J395" s="163">
        <f t="shared" si="30"/>
        <v>385.875</v>
      </c>
    </row>
    <row r="396" spans="2:10" ht="18.75" customHeight="1" outlineLevel="1">
      <c r="B396" s="120" t="s">
        <v>662</v>
      </c>
      <c r="C396" s="120" t="s">
        <v>340</v>
      </c>
      <c r="D396" s="120" t="s">
        <v>65</v>
      </c>
      <c r="E396" s="121" t="s">
        <v>878</v>
      </c>
      <c r="F396" s="120" t="s">
        <v>47</v>
      </c>
      <c r="G396" s="116">
        <v>4</v>
      </c>
      <c r="H396" s="163">
        <v>154.35</v>
      </c>
      <c r="I396" s="190">
        <f t="shared" si="29"/>
        <v>192.9375</v>
      </c>
      <c r="J396" s="163">
        <f t="shared" si="30"/>
        <v>771.75</v>
      </c>
    </row>
    <row r="397" spans="2:10" ht="18.75" customHeight="1" outlineLevel="1">
      <c r="B397" s="120" t="s">
        <v>867</v>
      </c>
      <c r="C397" s="120">
        <v>86909</v>
      </c>
      <c r="D397" s="120" t="s">
        <v>923</v>
      </c>
      <c r="E397" s="121" t="s">
        <v>664</v>
      </c>
      <c r="F397" s="120" t="s">
        <v>47</v>
      </c>
      <c r="G397" s="116">
        <v>15</v>
      </c>
      <c r="H397" s="163">
        <v>117.31</v>
      </c>
      <c r="I397" s="190">
        <f t="shared" si="29"/>
        <v>146.63749999999999</v>
      </c>
      <c r="J397" s="163">
        <f t="shared" si="30"/>
        <v>2199.5625</v>
      </c>
    </row>
    <row r="398" spans="2:10" ht="18.75" customHeight="1" outlineLevel="1">
      <c r="B398" s="120" t="s">
        <v>663</v>
      </c>
      <c r="C398" s="120">
        <v>86916</v>
      </c>
      <c r="D398" s="120" t="s">
        <v>923</v>
      </c>
      <c r="E398" s="121" t="s">
        <v>666</v>
      </c>
      <c r="F398" s="120" t="s">
        <v>47</v>
      </c>
      <c r="G398" s="116">
        <v>21</v>
      </c>
      <c r="H398" s="163">
        <v>37.08</v>
      </c>
      <c r="I398" s="190">
        <f t="shared" si="29"/>
        <v>46.349999999999994</v>
      </c>
      <c r="J398" s="163">
        <f t="shared" si="30"/>
        <v>973.34999999999991</v>
      </c>
    </row>
    <row r="399" spans="2:10" ht="18.75" customHeight="1" outlineLevel="1">
      <c r="B399" s="120" t="s">
        <v>665</v>
      </c>
      <c r="C399" s="120">
        <v>86906</v>
      </c>
      <c r="D399" s="120" t="s">
        <v>923</v>
      </c>
      <c r="E399" s="121" t="s">
        <v>82</v>
      </c>
      <c r="F399" s="120" t="s">
        <v>47</v>
      </c>
      <c r="G399" s="116">
        <v>28</v>
      </c>
      <c r="H399" s="163">
        <v>67.55</v>
      </c>
      <c r="I399" s="190">
        <f t="shared" si="29"/>
        <v>84.4375</v>
      </c>
      <c r="J399" s="163">
        <f t="shared" si="30"/>
        <v>2364.25</v>
      </c>
    </row>
    <row r="400" spans="2:10" ht="18.75" customHeight="1" outlineLevel="1">
      <c r="B400" s="120" t="s">
        <v>667</v>
      </c>
      <c r="C400" s="120">
        <v>86906</v>
      </c>
      <c r="D400" s="120" t="s">
        <v>923</v>
      </c>
      <c r="E400" s="121" t="s">
        <v>668</v>
      </c>
      <c r="F400" s="120" t="s">
        <v>47</v>
      </c>
      <c r="G400" s="116">
        <v>4</v>
      </c>
      <c r="H400" s="163">
        <v>67.55</v>
      </c>
      <c r="I400" s="190">
        <f t="shared" si="29"/>
        <v>84.4375</v>
      </c>
      <c r="J400" s="163">
        <f t="shared" si="30"/>
        <v>337.75</v>
      </c>
    </row>
    <row r="401" spans="1:10" ht="18.75" customHeight="1" outlineLevel="1">
      <c r="B401" s="120" t="s">
        <v>669</v>
      </c>
      <c r="C401" s="120"/>
      <c r="D401" s="120" t="s">
        <v>473</v>
      </c>
      <c r="E401" s="121" t="s">
        <v>670</v>
      </c>
      <c r="F401" s="120" t="s">
        <v>47</v>
      </c>
      <c r="G401" s="116">
        <v>23</v>
      </c>
      <c r="H401" s="163">
        <v>75.64</v>
      </c>
      <c r="I401" s="190">
        <f t="shared" si="29"/>
        <v>94.55</v>
      </c>
      <c r="J401" s="163">
        <f t="shared" si="30"/>
        <v>2174.65</v>
      </c>
    </row>
    <row r="402" spans="1:10" ht="18.75" customHeight="1" outlineLevel="1">
      <c r="B402" s="120" t="s">
        <v>671</v>
      </c>
      <c r="C402" s="109"/>
      <c r="D402" s="109" t="s">
        <v>473</v>
      </c>
      <c r="E402" s="121" t="s">
        <v>672</v>
      </c>
      <c r="F402" s="120" t="s">
        <v>47</v>
      </c>
      <c r="G402" s="116">
        <v>23</v>
      </c>
      <c r="H402" s="163">
        <v>78.27</v>
      </c>
      <c r="I402" s="190">
        <f t="shared" si="29"/>
        <v>97.837499999999991</v>
      </c>
      <c r="J402" s="163">
        <f t="shared" si="30"/>
        <v>2250.2624999999998</v>
      </c>
    </row>
    <row r="403" spans="1:10" ht="18.75" customHeight="1" outlineLevel="1">
      <c r="B403" s="120" t="s">
        <v>673</v>
      </c>
      <c r="C403" s="120"/>
      <c r="D403" s="120" t="s">
        <v>473</v>
      </c>
      <c r="E403" s="121" t="s">
        <v>467</v>
      </c>
      <c r="F403" s="120" t="s">
        <v>47</v>
      </c>
      <c r="G403" s="116">
        <v>211</v>
      </c>
      <c r="H403" s="163">
        <v>54.69</v>
      </c>
      <c r="I403" s="190">
        <f t="shared" si="29"/>
        <v>68.362499999999997</v>
      </c>
      <c r="J403" s="163">
        <f t="shared" si="30"/>
        <v>14424.487499999999</v>
      </c>
    </row>
    <row r="404" spans="1:10" ht="30" customHeight="1" outlineLevel="1">
      <c r="B404" s="120" t="s">
        <v>674</v>
      </c>
      <c r="C404" s="120">
        <v>100870</v>
      </c>
      <c r="D404" s="120" t="s">
        <v>923</v>
      </c>
      <c r="E404" s="121" t="s">
        <v>1139</v>
      </c>
      <c r="F404" s="120" t="s">
        <v>47</v>
      </c>
      <c r="G404" s="116">
        <v>9</v>
      </c>
      <c r="H404" s="163">
        <v>298.20999999999998</v>
      </c>
      <c r="I404" s="190">
        <f t="shared" si="29"/>
        <v>372.76249999999999</v>
      </c>
      <c r="J404" s="163">
        <f t="shared" si="30"/>
        <v>3354.8624999999997</v>
      </c>
    </row>
    <row r="405" spans="1:10" ht="30" customHeight="1" outlineLevel="1">
      <c r="B405" s="120" t="s">
        <v>868</v>
      </c>
      <c r="C405" s="120">
        <v>100870</v>
      </c>
      <c r="D405" s="120" t="s">
        <v>923</v>
      </c>
      <c r="E405" s="121" t="s">
        <v>1140</v>
      </c>
      <c r="F405" s="120" t="s">
        <v>47</v>
      </c>
      <c r="G405" s="116">
        <v>6</v>
      </c>
      <c r="H405" s="163">
        <v>298.20999999999998</v>
      </c>
      <c r="I405" s="190">
        <f t="shared" si="29"/>
        <v>372.76249999999999</v>
      </c>
      <c r="J405" s="163">
        <f t="shared" si="30"/>
        <v>2236.5749999999998</v>
      </c>
    </row>
    <row r="406" spans="1:10" ht="30" customHeight="1" outlineLevel="1">
      <c r="B406" s="120" t="s">
        <v>869</v>
      </c>
      <c r="C406" s="120">
        <v>100870</v>
      </c>
      <c r="D406" s="120" t="s">
        <v>923</v>
      </c>
      <c r="E406" s="121" t="s">
        <v>1141</v>
      </c>
      <c r="F406" s="120" t="s">
        <v>47</v>
      </c>
      <c r="G406" s="116">
        <v>14</v>
      </c>
      <c r="H406" s="163">
        <v>298.20999999999998</v>
      </c>
      <c r="I406" s="190">
        <f t="shared" si="29"/>
        <v>372.76249999999999</v>
      </c>
      <c r="J406" s="163">
        <f t="shared" si="30"/>
        <v>5218.6750000000002</v>
      </c>
    </row>
    <row r="407" spans="1:10" ht="18.75" customHeight="1" outlineLevel="1">
      <c r="B407" s="120" t="s">
        <v>675</v>
      </c>
      <c r="C407" s="120" t="s">
        <v>156</v>
      </c>
      <c r="D407" s="120" t="s">
        <v>65</v>
      </c>
      <c r="E407" s="138" t="s">
        <v>676</v>
      </c>
      <c r="F407" s="120" t="s">
        <v>47</v>
      </c>
      <c r="G407" s="116">
        <v>1</v>
      </c>
      <c r="H407" s="163">
        <v>702.96</v>
      </c>
      <c r="I407" s="190">
        <f t="shared" si="29"/>
        <v>878.7</v>
      </c>
      <c r="J407" s="163">
        <f t="shared" si="30"/>
        <v>878.7</v>
      </c>
    </row>
    <row r="408" spans="1:10" ht="18.75" customHeight="1" outlineLevel="1">
      <c r="B408" s="120" t="s">
        <v>870</v>
      </c>
      <c r="C408" s="120">
        <v>99855</v>
      </c>
      <c r="D408" s="120" t="s">
        <v>923</v>
      </c>
      <c r="E408" s="138" t="s">
        <v>677</v>
      </c>
      <c r="F408" s="120" t="s">
        <v>59</v>
      </c>
      <c r="G408" s="116">
        <v>19.399999999999999</v>
      </c>
      <c r="H408" s="163">
        <v>108.65</v>
      </c>
      <c r="I408" s="190">
        <f t="shared" si="29"/>
        <v>135.8125</v>
      </c>
      <c r="J408" s="163">
        <f t="shared" si="30"/>
        <v>2634.7624999999998</v>
      </c>
    </row>
    <row r="409" spans="1:10" ht="18.75" customHeight="1" outlineLevel="1">
      <c r="B409" s="122"/>
      <c r="C409" s="123"/>
      <c r="D409" s="123"/>
      <c r="E409" s="123"/>
      <c r="F409" s="123"/>
      <c r="G409" s="123"/>
      <c r="H409" s="164"/>
      <c r="I409" s="164"/>
      <c r="J409" s="164"/>
    </row>
    <row r="410" spans="1:10" ht="18.75" customHeight="1">
      <c r="B410" s="64"/>
      <c r="C410" s="64"/>
      <c r="D410" s="64"/>
      <c r="E410" s="64"/>
      <c r="F410" s="64"/>
      <c r="G410" s="64"/>
      <c r="H410" s="169"/>
      <c r="I410" s="169"/>
      <c r="J410" s="169"/>
    </row>
    <row r="411" spans="1:10" ht="18.75" customHeight="1">
      <c r="B411" s="103">
        <v>16</v>
      </c>
      <c r="C411" s="137"/>
      <c r="D411" s="137"/>
      <c r="E411" s="85" t="s">
        <v>678</v>
      </c>
      <c r="F411" s="85"/>
      <c r="G411" s="137"/>
      <c r="H411" s="154"/>
      <c r="I411" s="154"/>
      <c r="J411" s="155">
        <f>SUM(J412:J421)</f>
        <v>8221.3339999999989</v>
      </c>
    </row>
    <row r="412" spans="1:10" ht="18.75" customHeight="1" outlineLevel="1">
      <c r="B412" s="120" t="s">
        <v>134</v>
      </c>
      <c r="C412" s="120">
        <v>94970</v>
      </c>
      <c r="D412" s="120" t="s">
        <v>923</v>
      </c>
      <c r="E412" s="138" t="s">
        <v>679</v>
      </c>
      <c r="F412" s="120" t="s">
        <v>50</v>
      </c>
      <c r="G412" s="116">
        <v>2.44</v>
      </c>
      <c r="H412" s="163">
        <v>440.21</v>
      </c>
      <c r="I412" s="190">
        <f t="shared" si="29"/>
        <v>550.26249999999993</v>
      </c>
      <c r="J412" s="163">
        <f t="shared" ref="J412:J421" si="31">PRODUCT(G412*I412)</f>
        <v>1342.6404999999997</v>
      </c>
    </row>
    <row r="413" spans="1:10" s="119" customFormat="1" ht="18.75" customHeight="1" outlineLevel="1">
      <c r="A413" s="26"/>
      <c r="B413" s="87" t="s">
        <v>135</v>
      </c>
      <c r="C413" s="210"/>
      <c r="D413" s="87" t="s">
        <v>473</v>
      </c>
      <c r="E413" s="61" t="s">
        <v>680</v>
      </c>
      <c r="F413" s="87" t="s">
        <v>52</v>
      </c>
      <c r="G413" s="191">
        <v>0.24</v>
      </c>
      <c r="H413" s="192">
        <f>Planilha2!G35</f>
        <v>623.66999999999996</v>
      </c>
      <c r="I413" s="196">
        <f t="shared" si="29"/>
        <v>779.58749999999998</v>
      </c>
      <c r="J413" s="192">
        <f t="shared" si="31"/>
        <v>187.101</v>
      </c>
    </row>
    <row r="414" spans="1:10" ht="18.75" customHeight="1" outlineLevel="1">
      <c r="B414" s="120" t="s">
        <v>136</v>
      </c>
      <c r="C414" s="120">
        <v>92688</v>
      </c>
      <c r="D414" s="120" t="s">
        <v>923</v>
      </c>
      <c r="E414" s="138" t="s">
        <v>1142</v>
      </c>
      <c r="F414" s="120" t="s">
        <v>59</v>
      </c>
      <c r="G414" s="116">
        <v>45.8</v>
      </c>
      <c r="H414" s="163">
        <v>40.14</v>
      </c>
      <c r="I414" s="190">
        <f t="shared" ref="I414:I477" si="32">H414*$L$12</f>
        <v>50.174999999999997</v>
      </c>
      <c r="J414" s="163">
        <f t="shared" si="31"/>
        <v>2298.0149999999999</v>
      </c>
    </row>
    <row r="415" spans="1:10" ht="18.75" customHeight="1" outlineLevel="1">
      <c r="B415" s="120" t="s">
        <v>137</v>
      </c>
      <c r="C415" s="120"/>
      <c r="D415" s="120" t="s">
        <v>473</v>
      </c>
      <c r="E415" s="138" t="s">
        <v>880</v>
      </c>
      <c r="F415" s="120" t="s">
        <v>59</v>
      </c>
      <c r="G415" s="116">
        <v>45.8</v>
      </c>
      <c r="H415" s="163">
        <v>15.09</v>
      </c>
      <c r="I415" s="190">
        <f t="shared" si="32"/>
        <v>18.862500000000001</v>
      </c>
      <c r="J415" s="163">
        <f t="shared" si="31"/>
        <v>863.90250000000003</v>
      </c>
    </row>
    <row r="416" spans="1:10" ht="18.75" customHeight="1" outlineLevel="1">
      <c r="B416" s="120" t="s">
        <v>138</v>
      </c>
      <c r="C416" s="120"/>
      <c r="D416" s="120" t="s">
        <v>3</v>
      </c>
      <c r="E416" s="138" t="s">
        <v>681</v>
      </c>
      <c r="F416" s="120" t="s">
        <v>47</v>
      </c>
      <c r="G416" s="116">
        <v>4</v>
      </c>
      <c r="H416" s="163">
        <v>150</v>
      </c>
      <c r="I416" s="190">
        <f t="shared" si="32"/>
        <v>187.5</v>
      </c>
      <c r="J416" s="163">
        <f t="shared" si="31"/>
        <v>750</v>
      </c>
    </row>
    <row r="417" spans="1:10" ht="18.75" customHeight="1" outlineLevel="1">
      <c r="B417" s="120" t="s">
        <v>139</v>
      </c>
      <c r="C417" s="120"/>
      <c r="D417" s="120" t="s">
        <v>473</v>
      </c>
      <c r="E417" s="138" t="s">
        <v>682</v>
      </c>
      <c r="F417" s="120" t="s">
        <v>47</v>
      </c>
      <c r="G417" s="116">
        <v>1</v>
      </c>
      <c r="H417" s="163">
        <v>824.71</v>
      </c>
      <c r="I417" s="190">
        <f t="shared" si="32"/>
        <v>1030.8875</v>
      </c>
      <c r="J417" s="163">
        <f t="shared" si="31"/>
        <v>1030.8875</v>
      </c>
    </row>
    <row r="418" spans="1:10" ht="18.75" customHeight="1" outlineLevel="1">
      <c r="B418" s="120" t="s">
        <v>140</v>
      </c>
      <c r="C418" s="120"/>
      <c r="D418" s="120" t="s">
        <v>473</v>
      </c>
      <c r="E418" s="138" t="s">
        <v>683</v>
      </c>
      <c r="F418" s="120" t="s">
        <v>47</v>
      </c>
      <c r="G418" s="116">
        <v>2</v>
      </c>
      <c r="H418" s="163">
        <v>138.77000000000001</v>
      </c>
      <c r="I418" s="190">
        <f t="shared" si="32"/>
        <v>173.46250000000001</v>
      </c>
      <c r="J418" s="163">
        <f t="shared" si="31"/>
        <v>346.92500000000001</v>
      </c>
    </row>
    <row r="419" spans="1:10" ht="18.75" customHeight="1" outlineLevel="1">
      <c r="B419" s="120" t="s">
        <v>168</v>
      </c>
      <c r="C419" s="120"/>
      <c r="D419" s="120" t="s">
        <v>473</v>
      </c>
      <c r="E419" s="138" t="s">
        <v>879</v>
      </c>
      <c r="F419" s="120" t="s">
        <v>47</v>
      </c>
      <c r="G419" s="116">
        <v>1</v>
      </c>
      <c r="H419" s="163">
        <v>969.97</v>
      </c>
      <c r="I419" s="190">
        <f t="shared" si="32"/>
        <v>1212.4625000000001</v>
      </c>
      <c r="J419" s="163">
        <f t="shared" si="31"/>
        <v>1212.4625000000001</v>
      </c>
    </row>
    <row r="420" spans="1:10" ht="18.75" customHeight="1" outlineLevel="1">
      <c r="B420" s="120" t="s">
        <v>169</v>
      </c>
      <c r="C420" s="109"/>
      <c r="D420" s="120" t="s">
        <v>473</v>
      </c>
      <c r="E420" s="66" t="s">
        <v>881</v>
      </c>
      <c r="F420" s="120" t="s">
        <v>47</v>
      </c>
      <c r="G420" s="116">
        <v>1</v>
      </c>
      <c r="H420" s="163">
        <v>75.760000000000005</v>
      </c>
      <c r="I420" s="190">
        <f t="shared" si="32"/>
        <v>94.7</v>
      </c>
      <c r="J420" s="163">
        <f t="shared" si="31"/>
        <v>94.7</v>
      </c>
    </row>
    <row r="421" spans="1:10" ht="18.75" customHeight="1" outlineLevel="1">
      <c r="B421" s="120" t="s">
        <v>170</v>
      </c>
      <c r="C421" s="109"/>
      <c r="D421" s="120" t="s">
        <v>473</v>
      </c>
      <c r="E421" s="66" t="s">
        <v>882</v>
      </c>
      <c r="F421" s="120" t="s">
        <v>47</v>
      </c>
      <c r="G421" s="116">
        <v>1</v>
      </c>
      <c r="H421" s="163">
        <v>75.760000000000005</v>
      </c>
      <c r="I421" s="190">
        <f t="shared" si="32"/>
        <v>94.7</v>
      </c>
      <c r="J421" s="163">
        <f t="shared" si="31"/>
        <v>94.7</v>
      </c>
    </row>
    <row r="422" spans="1:10" ht="18.75" customHeight="1" outlineLevel="1">
      <c r="B422" s="122"/>
      <c r="C422" s="123"/>
      <c r="D422" s="123"/>
      <c r="E422" s="123"/>
      <c r="F422" s="123"/>
      <c r="G422" s="123"/>
      <c r="H422" s="164"/>
      <c r="I422" s="164"/>
      <c r="J422" s="164"/>
    </row>
    <row r="423" spans="1:10" ht="18.75" customHeight="1">
      <c r="B423" s="74"/>
      <c r="C423" s="74"/>
      <c r="D423" s="74"/>
      <c r="G423" s="108"/>
      <c r="H423" s="162"/>
      <c r="I423" s="162"/>
      <c r="J423" s="162"/>
    </row>
    <row r="424" spans="1:10" s="119" customFormat="1" ht="18.75" customHeight="1">
      <c r="A424" s="74"/>
      <c r="B424" s="103">
        <v>17</v>
      </c>
      <c r="C424" s="103"/>
      <c r="D424" s="103"/>
      <c r="E424" s="85" t="s">
        <v>114</v>
      </c>
      <c r="F424" s="85"/>
      <c r="G424" s="125"/>
      <c r="H424" s="154"/>
      <c r="I424" s="154"/>
      <c r="J424" s="155">
        <f>SUM(J425:J448)</f>
        <v>63621.85</v>
      </c>
    </row>
    <row r="425" spans="1:10" s="119" customFormat="1" ht="30" customHeight="1" outlineLevel="1">
      <c r="A425" s="74"/>
      <c r="B425" s="120" t="s">
        <v>13</v>
      </c>
      <c r="C425" s="120">
        <v>101909</v>
      </c>
      <c r="D425" s="80" t="s">
        <v>923</v>
      </c>
      <c r="E425" s="138" t="s">
        <v>1010</v>
      </c>
      <c r="F425" s="120" t="s">
        <v>47</v>
      </c>
      <c r="G425" s="116">
        <v>8</v>
      </c>
      <c r="H425" s="163">
        <v>279.44</v>
      </c>
      <c r="I425" s="190">
        <f t="shared" si="32"/>
        <v>349.3</v>
      </c>
      <c r="J425" s="163">
        <f t="shared" ref="J425:J448" si="33">PRODUCT(G425*I425)</f>
        <v>2794.4</v>
      </c>
    </row>
    <row r="426" spans="1:10" s="119" customFormat="1" ht="30" customHeight="1" outlineLevel="1">
      <c r="A426" s="74"/>
      <c r="B426" s="120" t="s">
        <v>37</v>
      </c>
      <c r="C426" s="120">
        <v>101907</v>
      </c>
      <c r="D426" s="80" t="s">
        <v>923</v>
      </c>
      <c r="E426" s="138" t="s">
        <v>1011</v>
      </c>
      <c r="F426" s="120" t="s">
        <v>47</v>
      </c>
      <c r="G426" s="116">
        <v>2</v>
      </c>
      <c r="H426" s="163">
        <v>799.44</v>
      </c>
      <c r="I426" s="190">
        <f t="shared" si="32"/>
        <v>999.30000000000007</v>
      </c>
      <c r="J426" s="163">
        <f t="shared" si="33"/>
        <v>1998.6000000000001</v>
      </c>
    </row>
    <row r="427" spans="1:10" s="119" customFormat="1" ht="30" customHeight="1" outlineLevel="1">
      <c r="A427" s="74"/>
      <c r="B427" s="120" t="s">
        <v>38</v>
      </c>
      <c r="C427" s="120">
        <v>92353</v>
      </c>
      <c r="D427" s="80" t="s">
        <v>923</v>
      </c>
      <c r="E427" s="138" t="s">
        <v>1012</v>
      </c>
      <c r="F427" s="120" t="s">
        <v>47</v>
      </c>
      <c r="G427" s="116">
        <v>10</v>
      </c>
      <c r="H427" s="163">
        <v>118.94</v>
      </c>
      <c r="I427" s="190">
        <f t="shared" si="32"/>
        <v>148.67500000000001</v>
      </c>
      <c r="J427" s="163">
        <f t="shared" si="33"/>
        <v>1486.75</v>
      </c>
    </row>
    <row r="428" spans="1:10" s="119" customFormat="1" ht="38.25" customHeight="1" outlineLevel="1">
      <c r="A428" s="74"/>
      <c r="B428" s="120" t="s">
        <v>100</v>
      </c>
      <c r="C428" s="120">
        <v>92377</v>
      </c>
      <c r="D428" s="80" t="s">
        <v>923</v>
      </c>
      <c r="E428" s="138" t="s">
        <v>1013</v>
      </c>
      <c r="F428" s="120" t="s">
        <v>47</v>
      </c>
      <c r="G428" s="116">
        <v>2</v>
      </c>
      <c r="H428" s="163">
        <v>85.5</v>
      </c>
      <c r="I428" s="190">
        <f t="shared" si="32"/>
        <v>106.875</v>
      </c>
      <c r="J428" s="163">
        <f t="shared" si="33"/>
        <v>213.75</v>
      </c>
    </row>
    <row r="429" spans="1:10" s="119" customFormat="1" ht="38.25" customHeight="1" outlineLevel="1">
      <c r="A429" s="74"/>
      <c r="B429" s="120" t="s">
        <v>101</v>
      </c>
      <c r="C429" s="120">
        <v>92642</v>
      </c>
      <c r="D429" s="80" t="s">
        <v>923</v>
      </c>
      <c r="E429" s="138" t="s">
        <v>1014</v>
      </c>
      <c r="F429" s="120" t="s">
        <v>47</v>
      </c>
      <c r="G429" s="116">
        <v>4</v>
      </c>
      <c r="H429" s="163">
        <v>189.94</v>
      </c>
      <c r="I429" s="190">
        <f t="shared" si="32"/>
        <v>237.42500000000001</v>
      </c>
      <c r="J429" s="163">
        <f t="shared" si="33"/>
        <v>949.7</v>
      </c>
    </row>
    <row r="430" spans="1:10" s="119" customFormat="1" ht="38.25" customHeight="1" outlineLevel="1">
      <c r="A430" s="74"/>
      <c r="B430" s="120" t="s">
        <v>102</v>
      </c>
      <c r="C430" s="120">
        <v>92367</v>
      </c>
      <c r="D430" s="80" t="s">
        <v>923</v>
      </c>
      <c r="E430" s="138" t="s">
        <v>1015</v>
      </c>
      <c r="F430" s="120" t="s">
        <v>47</v>
      </c>
      <c r="G430" s="116">
        <v>65</v>
      </c>
      <c r="H430" s="163">
        <v>120.95</v>
      </c>
      <c r="I430" s="190">
        <f t="shared" si="32"/>
        <v>151.1875</v>
      </c>
      <c r="J430" s="163">
        <f t="shared" si="33"/>
        <v>9827.1875</v>
      </c>
    </row>
    <row r="431" spans="1:10" s="119" customFormat="1" ht="18.75" customHeight="1" outlineLevel="1">
      <c r="A431" s="74"/>
      <c r="B431" s="120" t="s">
        <v>141</v>
      </c>
      <c r="C431" s="120"/>
      <c r="D431" s="120" t="s">
        <v>473</v>
      </c>
      <c r="E431" s="138" t="s">
        <v>685</v>
      </c>
      <c r="F431" s="120" t="s">
        <v>47</v>
      </c>
      <c r="G431" s="116">
        <v>1</v>
      </c>
      <c r="H431" s="163">
        <v>137.29</v>
      </c>
      <c r="I431" s="190">
        <f t="shared" si="32"/>
        <v>171.61249999999998</v>
      </c>
      <c r="J431" s="163">
        <f t="shared" si="33"/>
        <v>171.61249999999998</v>
      </c>
    </row>
    <row r="432" spans="1:10" s="119" customFormat="1" ht="18.75" customHeight="1" outlineLevel="1">
      <c r="A432" s="74"/>
      <c r="B432" s="120" t="s">
        <v>684</v>
      </c>
      <c r="C432" s="79"/>
      <c r="D432" s="120" t="s">
        <v>473</v>
      </c>
      <c r="E432" s="138" t="s">
        <v>687</v>
      </c>
      <c r="F432" s="120" t="s">
        <v>47</v>
      </c>
      <c r="G432" s="116">
        <v>3</v>
      </c>
      <c r="H432" s="163">
        <v>227.36</v>
      </c>
      <c r="I432" s="190">
        <f t="shared" si="32"/>
        <v>284.20000000000005</v>
      </c>
      <c r="J432" s="163">
        <f t="shared" si="33"/>
        <v>852.60000000000014</v>
      </c>
    </row>
    <row r="433" spans="1:10" s="119" customFormat="1" ht="53.25" customHeight="1" outlineLevel="1">
      <c r="A433" s="74"/>
      <c r="B433" s="120" t="s">
        <v>686</v>
      </c>
      <c r="C433" s="120">
        <v>96765</v>
      </c>
      <c r="D433" s="80" t="s">
        <v>923</v>
      </c>
      <c r="E433" s="138" t="s">
        <v>1016</v>
      </c>
      <c r="F433" s="120" t="s">
        <v>47</v>
      </c>
      <c r="G433" s="116">
        <v>2</v>
      </c>
      <c r="H433" s="163">
        <v>1998.44</v>
      </c>
      <c r="I433" s="190">
        <f t="shared" si="32"/>
        <v>2498.0500000000002</v>
      </c>
      <c r="J433" s="163">
        <f t="shared" si="33"/>
        <v>4996.1000000000004</v>
      </c>
    </row>
    <row r="434" spans="1:10" s="119" customFormat="1" ht="18.75" customHeight="1" outlineLevel="1">
      <c r="A434" s="74"/>
      <c r="B434" s="120" t="s">
        <v>688</v>
      </c>
      <c r="C434" s="79"/>
      <c r="D434" s="120" t="s">
        <v>473</v>
      </c>
      <c r="E434" s="138" t="s">
        <v>690</v>
      </c>
      <c r="F434" s="120" t="s">
        <v>47</v>
      </c>
      <c r="G434" s="116">
        <v>2</v>
      </c>
      <c r="H434" s="163">
        <v>66.8</v>
      </c>
      <c r="I434" s="190">
        <f t="shared" si="32"/>
        <v>83.5</v>
      </c>
      <c r="J434" s="163">
        <f t="shared" si="33"/>
        <v>167</v>
      </c>
    </row>
    <row r="435" spans="1:10" s="119" customFormat="1" ht="18.75" customHeight="1" outlineLevel="1">
      <c r="A435" s="74"/>
      <c r="B435" s="120" t="s">
        <v>689</v>
      </c>
      <c r="C435" s="120" t="s">
        <v>339</v>
      </c>
      <c r="D435" s="120" t="s">
        <v>65</v>
      </c>
      <c r="E435" s="138" t="s">
        <v>884</v>
      </c>
      <c r="F435" s="120" t="s">
        <v>47</v>
      </c>
      <c r="G435" s="116">
        <v>2</v>
      </c>
      <c r="H435" s="163">
        <v>102.44</v>
      </c>
      <c r="I435" s="190">
        <f t="shared" si="32"/>
        <v>128.05000000000001</v>
      </c>
      <c r="J435" s="163">
        <f t="shared" si="33"/>
        <v>256.10000000000002</v>
      </c>
    </row>
    <row r="436" spans="1:10" s="119" customFormat="1" ht="38.25" customHeight="1" outlineLevel="1">
      <c r="A436" s="74"/>
      <c r="B436" s="120" t="s">
        <v>691</v>
      </c>
      <c r="C436" s="120">
        <v>101915</v>
      </c>
      <c r="D436" s="80" t="s">
        <v>923</v>
      </c>
      <c r="E436" s="138" t="s">
        <v>1017</v>
      </c>
      <c r="F436" s="120" t="s">
        <v>47</v>
      </c>
      <c r="G436" s="116">
        <v>4</v>
      </c>
      <c r="H436" s="163">
        <v>455.47</v>
      </c>
      <c r="I436" s="190">
        <f t="shared" si="32"/>
        <v>569.33750000000009</v>
      </c>
      <c r="J436" s="163">
        <f t="shared" si="33"/>
        <v>2277.3500000000004</v>
      </c>
    </row>
    <row r="437" spans="1:10" s="119" customFormat="1" ht="38.25" customHeight="1" outlineLevel="1">
      <c r="A437" s="74"/>
      <c r="B437" s="120" t="s">
        <v>692</v>
      </c>
      <c r="C437" s="120">
        <v>103019</v>
      </c>
      <c r="D437" s="80" t="s">
        <v>923</v>
      </c>
      <c r="E437" s="138" t="s">
        <v>1018</v>
      </c>
      <c r="F437" s="120" t="s">
        <v>47</v>
      </c>
      <c r="G437" s="116">
        <v>3</v>
      </c>
      <c r="H437" s="163">
        <v>290.45</v>
      </c>
      <c r="I437" s="190">
        <f t="shared" si="32"/>
        <v>363.0625</v>
      </c>
      <c r="J437" s="163">
        <f t="shared" si="33"/>
        <v>1089.1875</v>
      </c>
    </row>
    <row r="438" spans="1:10" s="119" customFormat="1" ht="18.75" customHeight="1" outlineLevel="1">
      <c r="A438" s="74"/>
      <c r="B438" s="120" t="s">
        <v>871</v>
      </c>
      <c r="C438" s="120" t="s">
        <v>327</v>
      </c>
      <c r="D438" s="120" t="s">
        <v>65</v>
      </c>
      <c r="E438" s="138" t="s">
        <v>885</v>
      </c>
      <c r="F438" s="120" t="s">
        <v>47</v>
      </c>
      <c r="G438" s="116">
        <v>3</v>
      </c>
      <c r="H438" s="163">
        <v>30.34</v>
      </c>
      <c r="I438" s="190">
        <f t="shared" si="32"/>
        <v>37.924999999999997</v>
      </c>
      <c r="J438" s="163">
        <f t="shared" si="33"/>
        <v>113.77499999999999</v>
      </c>
    </row>
    <row r="439" spans="1:10" s="119" customFormat="1" ht="18.75" customHeight="1" outlineLevel="1">
      <c r="A439" s="74"/>
      <c r="B439" s="120" t="s">
        <v>872</v>
      </c>
      <c r="C439" s="120">
        <v>101798</v>
      </c>
      <c r="D439" s="80" t="s">
        <v>923</v>
      </c>
      <c r="E439" s="138" t="s">
        <v>1143</v>
      </c>
      <c r="F439" s="120" t="s">
        <v>47</v>
      </c>
      <c r="G439" s="116">
        <v>1</v>
      </c>
      <c r="H439" s="163">
        <v>320.17</v>
      </c>
      <c r="I439" s="190">
        <f t="shared" si="32"/>
        <v>400.21250000000003</v>
      </c>
      <c r="J439" s="163">
        <f t="shared" si="33"/>
        <v>400.21250000000003</v>
      </c>
    </row>
    <row r="440" spans="1:10" s="119" customFormat="1" ht="30" customHeight="1" outlineLevel="1">
      <c r="A440" s="74"/>
      <c r="B440" s="120" t="s">
        <v>693</v>
      </c>
      <c r="C440" s="120">
        <v>94499</v>
      </c>
      <c r="D440" s="80" t="s">
        <v>923</v>
      </c>
      <c r="E440" s="138" t="s">
        <v>1019</v>
      </c>
      <c r="F440" s="120" t="s">
        <v>47</v>
      </c>
      <c r="G440" s="116">
        <v>5</v>
      </c>
      <c r="H440" s="163">
        <v>300.14</v>
      </c>
      <c r="I440" s="190">
        <f t="shared" si="32"/>
        <v>375.17499999999995</v>
      </c>
      <c r="J440" s="163">
        <f t="shared" si="33"/>
        <v>1875.8749999999998</v>
      </c>
    </row>
    <row r="441" spans="1:10" s="119" customFormat="1" ht="18.75" customHeight="1" outlineLevel="1">
      <c r="A441" s="74"/>
      <c r="B441" s="120" t="s">
        <v>694</v>
      </c>
      <c r="C441" s="120">
        <v>99633</v>
      </c>
      <c r="D441" s="80" t="s">
        <v>923</v>
      </c>
      <c r="E441" s="138" t="s">
        <v>698</v>
      </c>
      <c r="F441" s="120" t="s">
        <v>47</v>
      </c>
      <c r="G441" s="116">
        <v>3</v>
      </c>
      <c r="H441" s="163">
        <v>521.47</v>
      </c>
      <c r="I441" s="190">
        <f t="shared" si="32"/>
        <v>651.83750000000009</v>
      </c>
      <c r="J441" s="163">
        <f t="shared" si="33"/>
        <v>1955.5125000000003</v>
      </c>
    </row>
    <row r="442" spans="1:10" s="119" customFormat="1" ht="18.75" customHeight="1" outlineLevel="1">
      <c r="A442" s="74"/>
      <c r="B442" s="120" t="s">
        <v>695</v>
      </c>
      <c r="C442" s="120"/>
      <c r="D442" s="120" t="s">
        <v>473</v>
      </c>
      <c r="E442" s="138" t="s">
        <v>892</v>
      </c>
      <c r="F442" s="120" t="s">
        <v>47</v>
      </c>
      <c r="G442" s="116">
        <v>4</v>
      </c>
      <c r="H442" s="163">
        <v>192.74</v>
      </c>
      <c r="I442" s="190">
        <f t="shared" si="32"/>
        <v>240.92500000000001</v>
      </c>
      <c r="J442" s="163">
        <f t="shared" si="33"/>
        <v>963.7</v>
      </c>
    </row>
    <row r="443" spans="1:10" s="119" customFormat="1" ht="18.75" customHeight="1" outlineLevel="1">
      <c r="A443" s="74"/>
      <c r="B443" s="120" t="s">
        <v>696</v>
      </c>
      <c r="C443" s="58" t="s">
        <v>153</v>
      </c>
      <c r="D443" s="120" t="s">
        <v>65</v>
      </c>
      <c r="E443" s="138" t="s">
        <v>701</v>
      </c>
      <c r="F443" s="120" t="s">
        <v>47</v>
      </c>
      <c r="G443" s="116">
        <v>56</v>
      </c>
      <c r="H443" s="163">
        <v>337.23</v>
      </c>
      <c r="I443" s="190">
        <f t="shared" si="32"/>
        <v>421.53750000000002</v>
      </c>
      <c r="J443" s="163">
        <f t="shared" si="33"/>
        <v>23606.100000000002</v>
      </c>
    </row>
    <row r="444" spans="1:10" s="119" customFormat="1" ht="18.75" customHeight="1" outlineLevel="1">
      <c r="A444" s="74"/>
      <c r="B444" s="120" t="s">
        <v>697</v>
      </c>
      <c r="C444" s="30" t="s">
        <v>432</v>
      </c>
      <c r="D444" s="80" t="s">
        <v>65</v>
      </c>
      <c r="E444" s="138" t="s">
        <v>914</v>
      </c>
      <c r="F444" s="120" t="s">
        <v>47</v>
      </c>
      <c r="G444" s="116">
        <v>12</v>
      </c>
      <c r="H444" s="163">
        <v>36.92</v>
      </c>
      <c r="I444" s="190">
        <f t="shared" si="32"/>
        <v>46.150000000000006</v>
      </c>
      <c r="J444" s="163">
        <f t="shared" si="33"/>
        <v>553.80000000000007</v>
      </c>
    </row>
    <row r="445" spans="1:10" s="119" customFormat="1" ht="18.75" customHeight="1" outlineLevel="1">
      <c r="A445" s="74"/>
      <c r="B445" s="120" t="s">
        <v>699</v>
      </c>
      <c r="C445" s="80"/>
      <c r="D445" s="120" t="s">
        <v>473</v>
      </c>
      <c r="E445" s="138" t="s">
        <v>894</v>
      </c>
      <c r="F445" s="120" t="s">
        <v>47</v>
      </c>
      <c r="G445" s="116">
        <v>1</v>
      </c>
      <c r="H445" s="163">
        <v>1458.18</v>
      </c>
      <c r="I445" s="190">
        <f t="shared" si="32"/>
        <v>1822.7250000000001</v>
      </c>
      <c r="J445" s="163">
        <f t="shared" si="33"/>
        <v>1822.7250000000001</v>
      </c>
    </row>
    <row r="446" spans="1:10" s="119" customFormat="1" ht="18.75" customHeight="1" outlineLevel="1">
      <c r="A446" s="74"/>
      <c r="B446" s="120" t="s">
        <v>700</v>
      </c>
      <c r="C446" s="80"/>
      <c r="D446" s="80" t="s">
        <v>3</v>
      </c>
      <c r="E446" s="138" t="s">
        <v>704</v>
      </c>
      <c r="F446" s="120" t="s">
        <v>47</v>
      </c>
      <c r="G446" s="116">
        <v>1</v>
      </c>
      <c r="H446" s="163">
        <v>369.05</v>
      </c>
      <c r="I446" s="190">
        <f t="shared" si="32"/>
        <v>461.3125</v>
      </c>
      <c r="J446" s="163">
        <f t="shared" si="33"/>
        <v>461.3125</v>
      </c>
    </row>
    <row r="447" spans="1:10" s="119" customFormat="1" ht="18.75" customHeight="1" outlineLevel="1">
      <c r="A447" s="74"/>
      <c r="B447" s="120" t="s">
        <v>702</v>
      </c>
      <c r="C447" s="80" t="s">
        <v>401</v>
      </c>
      <c r="D447" s="80" t="s">
        <v>65</v>
      </c>
      <c r="E447" s="138" t="s">
        <v>893</v>
      </c>
      <c r="F447" s="120" t="s">
        <v>47</v>
      </c>
      <c r="G447" s="116">
        <v>2</v>
      </c>
      <c r="H447" s="163">
        <v>286.56</v>
      </c>
      <c r="I447" s="190">
        <f t="shared" si="32"/>
        <v>358.2</v>
      </c>
      <c r="J447" s="163">
        <f t="shared" si="33"/>
        <v>716.4</v>
      </c>
    </row>
    <row r="448" spans="1:10" s="119" customFormat="1" ht="18.75" customHeight="1" outlineLevel="1">
      <c r="A448" s="74"/>
      <c r="B448" s="120" t="s">
        <v>703</v>
      </c>
      <c r="C448" s="109"/>
      <c r="D448" s="120" t="s">
        <v>473</v>
      </c>
      <c r="E448" s="138" t="s">
        <v>883</v>
      </c>
      <c r="F448" s="120" t="s">
        <v>47</v>
      </c>
      <c r="G448" s="116">
        <v>43</v>
      </c>
      <c r="H448" s="163">
        <v>75.760000000000005</v>
      </c>
      <c r="I448" s="190">
        <f t="shared" si="32"/>
        <v>94.7</v>
      </c>
      <c r="J448" s="163">
        <f t="shared" si="33"/>
        <v>4072.1</v>
      </c>
    </row>
    <row r="449" spans="1:10" s="119" customFormat="1" ht="18.75" customHeight="1" outlineLevel="1">
      <c r="A449" s="74"/>
      <c r="B449" s="122"/>
      <c r="C449" s="123"/>
      <c r="D449" s="123"/>
      <c r="E449" s="123"/>
      <c r="F449" s="123"/>
      <c r="G449" s="123"/>
      <c r="H449" s="164"/>
      <c r="I449" s="164"/>
      <c r="J449" s="163"/>
    </row>
    <row r="450" spans="1:10" s="119" customFormat="1" ht="18.75" customHeight="1">
      <c r="A450" s="74"/>
      <c r="B450" s="74"/>
      <c r="C450" s="74"/>
      <c r="D450" s="74"/>
      <c r="E450" s="76"/>
      <c r="F450" s="74"/>
      <c r="G450" s="108"/>
      <c r="H450" s="162"/>
      <c r="I450" s="162"/>
      <c r="J450" s="162"/>
    </row>
    <row r="451" spans="1:10" s="119" customFormat="1" ht="18.75" customHeight="1">
      <c r="A451" s="74"/>
      <c r="B451" s="103">
        <v>18</v>
      </c>
      <c r="C451" s="103"/>
      <c r="D451" s="103"/>
      <c r="E451" s="85" t="s">
        <v>489</v>
      </c>
      <c r="F451" s="85"/>
      <c r="G451" s="137"/>
      <c r="H451" s="154"/>
      <c r="I451" s="154"/>
      <c r="J451" s="155">
        <f>SUM(J452:J517)</f>
        <v>279928.68749999994</v>
      </c>
    </row>
    <row r="452" spans="1:10" s="119" customFormat="1" ht="18.75" customHeight="1" outlineLevel="1">
      <c r="A452" s="74"/>
      <c r="B452" s="117" t="s">
        <v>142</v>
      </c>
      <c r="C452" s="117"/>
      <c r="D452" s="117"/>
      <c r="E452" s="89" t="s">
        <v>23</v>
      </c>
      <c r="F452" s="88"/>
      <c r="G452" s="2"/>
      <c r="H452" s="163"/>
      <c r="I452" s="163"/>
      <c r="J452" s="163"/>
    </row>
    <row r="453" spans="1:10" s="119" customFormat="1" ht="38.25" customHeight="1" outlineLevel="1">
      <c r="A453" s="74"/>
      <c r="B453" s="93" t="s">
        <v>341</v>
      </c>
      <c r="C453" s="80">
        <v>101875</v>
      </c>
      <c r="D453" s="80" t="s">
        <v>923</v>
      </c>
      <c r="E453" s="138" t="s">
        <v>1021</v>
      </c>
      <c r="F453" s="87" t="s">
        <v>47</v>
      </c>
      <c r="G453" s="116">
        <v>3</v>
      </c>
      <c r="H453" s="163">
        <v>491.54</v>
      </c>
      <c r="I453" s="190">
        <f t="shared" si="32"/>
        <v>614.42500000000007</v>
      </c>
      <c r="J453" s="163">
        <f t="shared" ref="J453:J516" si="34">PRODUCT(G453*I453)</f>
        <v>1843.2750000000001</v>
      </c>
    </row>
    <row r="454" spans="1:10" s="119" customFormat="1" ht="38.25" customHeight="1" outlineLevel="1">
      <c r="A454" s="74"/>
      <c r="B454" s="93" t="s">
        <v>342</v>
      </c>
      <c r="C454" s="80">
        <v>101878</v>
      </c>
      <c r="D454" s="80" t="s">
        <v>923</v>
      </c>
      <c r="E454" s="138" t="s">
        <v>1020</v>
      </c>
      <c r="F454" s="87" t="s">
        <v>47</v>
      </c>
      <c r="G454" s="116">
        <v>1</v>
      </c>
      <c r="H454" s="163">
        <v>663.36</v>
      </c>
      <c r="I454" s="190">
        <f t="shared" si="32"/>
        <v>829.2</v>
      </c>
      <c r="J454" s="163">
        <f t="shared" si="34"/>
        <v>829.2</v>
      </c>
    </row>
    <row r="455" spans="1:10" s="119" customFormat="1" ht="38.25" customHeight="1" outlineLevel="1">
      <c r="A455" s="74"/>
      <c r="B455" s="93" t="s">
        <v>343</v>
      </c>
      <c r="C455" s="80">
        <v>101879</v>
      </c>
      <c r="D455" s="80" t="s">
        <v>923</v>
      </c>
      <c r="E455" s="138" t="s">
        <v>1022</v>
      </c>
      <c r="F455" s="87" t="s">
        <v>47</v>
      </c>
      <c r="G455" s="116">
        <v>4</v>
      </c>
      <c r="H455" s="163">
        <v>715.16</v>
      </c>
      <c r="I455" s="190">
        <f t="shared" si="32"/>
        <v>893.94999999999993</v>
      </c>
      <c r="J455" s="163">
        <f t="shared" si="34"/>
        <v>3575.7999999999997</v>
      </c>
    </row>
    <row r="456" spans="1:10" s="119" customFormat="1" ht="30" customHeight="1" outlineLevel="1">
      <c r="A456" s="74"/>
      <c r="B456" s="93" t="s">
        <v>344</v>
      </c>
      <c r="C456" s="80">
        <v>101946</v>
      </c>
      <c r="D456" s="80" t="s">
        <v>923</v>
      </c>
      <c r="E456" s="138" t="s">
        <v>1023</v>
      </c>
      <c r="F456" s="87" t="s">
        <v>47</v>
      </c>
      <c r="G456" s="116">
        <v>1</v>
      </c>
      <c r="H456" s="163">
        <v>143.72999999999999</v>
      </c>
      <c r="I456" s="190">
        <f t="shared" si="32"/>
        <v>179.66249999999999</v>
      </c>
      <c r="J456" s="163">
        <f t="shared" si="34"/>
        <v>179.66249999999999</v>
      </c>
    </row>
    <row r="457" spans="1:10" s="119" customFormat="1" ht="18.75" customHeight="1" outlineLevel="1">
      <c r="A457" s="74"/>
      <c r="B457" s="117" t="s">
        <v>143</v>
      </c>
      <c r="C457" s="93"/>
      <c r="D457" s="93"/>
      <c r="E457" s="118" t="s">
        <v>158</v>
      </c>
      <c r="F457" s="87"/>
      <c r="G457" s="116"/>
      <c r="H457" s="116"/>
      <c r="I457" s="116"/>
      <c r="J457" s="163"/>
    </row>
    <row r="458" spans="1:10" s="119" customFormat="1" ht="30" customHeight="1" outlineLevel="1">
      <c r="A458" s="74"/>
      <c r="B458" s="93" t="s">
        <v>345</v>
      </c>
      <c r="C458" s="93">
        <v>93653</v>
      </c>
      <c r="D458" s="80" t="s">
        <v>923</v>
      </c>
      <c r="E458" s="61" t="s">
        <v>1024</v>
      </c>
      <c r="F458" s="87" t="s">
        <v>47</v>
      </c>
      <c r="G458" s="116">
        <v>74</v>
      </c>
      <c r="H458" s="163">
        <v>12.84</v>
      </c>
      <c r="I458" s="190">
        <f t="shared" si="32"/>
        <v>16.05</v>
      </c>
      <c r="J458" s="163">
        <f t="shared" si="34"/>
        <v>1187.7</v>
      </c>
    </row>
    <row r="459" spans="1:10" s="119" customFormat="1" ht="18.75" customHeight="1" outlineLevel="1">
      <c r="A459" s="74"/>
      <c r="B459" s="93" t="s">
        <v>346</v>
      </c>
      <c r="C459" s="93">
        <v>93654</v>
      </c>
      <c r="D459" s="80" t="s">
        <v>923</v>
      </c>
      <c r="E459" s="61" t="s">
        <v>898</v>
      </c>
      <c r="F459" s="87" t="s">
        <v>47</v>
      </c>
      <c r="G459" s="116">
        <v>1</v>
      </c>
      <c r="H459" s="163">
        <v>13.49</v>
      </c>
      <c r="I459" s="190">
        <f t="shared" si="32"/>
        <v>16.862500000000001</v>
      </c>
      <c r="J459" s="163">
        <f t="shared" si="34"/>
        <v>16.862500000000001</v>
      </c>
    </row>
    <row r="460" spans="1:10" s="119" customFormat="1" ht="30" customHeight="1" outlineLevel="1">
      <c r="A460" s="74"/>
      <c r="B460" s="93" t="s">
        <v>347</v>
      </c>
      <c r="C460" s="93">
        <v>93654</v>
      </c>
      <c r="D460" s="80" t="s">
        <v>923</v>
      </c>
      <c r="E460" s="61" t="s">
        <v>1025</v>
      </c>
      <c r="F460" s="87" t="s">
        <v>47</v>
      </c>
      <c r="G460" s="116">
        <v>3</v>
      </c>
      <c r="H460" s="163">
        <v>13.33</v>
      </c>
      <c r="I460" s="190">
        <f t="shared" si="32"/>
        <v>16.662500000000001</v>
      </c>
      <c r="J460" s="163">
        <f t="shared" si="34"/>
        <v>49.987500000000004</v>
      </c>
    </row>
    <row r="461" spans="1:10" s="119" customFormat="1" ht="30" customHeight="1" outlineLevel="1">
      <c r="A461" s="74"/>
      <c r="B461" s="93" t="s">
        <v>348</v>
      </c>
      <c r="C461" s="93">
        <v>93655</v>
      </c>
      <c r="D461" s="80" t="s">
        <v>923</v>
      </c>
      <c r="E461" s="61" t="s">
        <v>1026</v>
      </c>
      <c r="F461" s="87" t="s">
        <v>47</v>
      </c>
      <c r="G461" s="116">
        <v>23</v>
      </c>
      <c r="H461" s="163">
        <v>14.39</v>
      </c>
      <c r="I461" s="190">
        <f t="shared" si="32"/>
        <v>17.987500000000001</v>
      </c>
      <c r="J461" s="163">
        <f t="shared" si="34"/>
        <v>413.71250000000003</v>
      </c>
    </row>
    <row r="462" spans="1:10" s="119" customFormat="1" ht="30" customHeight="1" outlineLevel="1">
      <c r="A462" s="74"/>
      <c r="B462" s="93" t="s">
        <v>349</v>
      </c>
      <c r="C462" s="93">
        <v>93657</v>
      </c>
      <c r="D462" s="80" t="s">
        <v>923</v>
      </c>
      <c r="E462" s="61" t="s">
        <v>1027</v>
      </c>
      <c r="F462" s="87" t="s">
        <v>47</v>
      </c>
      <c r="G462" s="116">
        <v>6</v>
      </c>
      <c r="H462" s="163">
        <v>15.64</v>
      </c>
      <c r="I462" s="190">
        <f t="shared" si="32"/>
        <v>19.55</v>
      </c>
      <c r="J462" s="163">
        <f t="shared" si="34"/>
        <v>117.30000000000001</v>
      </c>
    </row>
    <row r="463" spans="1:10" s="119" customFormat="1" ht="30" customHeight="1" outlineLevel="1">
      <c r="A463" s="74"/>
      <c r="B463" s="93" t="s">
        <v>350</v>
      </c>
      <c r="C463" s="93">
        <v>93658</v>
      </c>
      <c r="D463" s="80" t="s">
        <v>923</v>
      </c>
      <c r="E463" s="61" t="s">
        <v>1028</v>
      </c>
      <c r="F463" s="87" t="s">
        <v>47</v>
      </c>
      <c r="G463" s="116">
        <v>1</v>
      </c>
      <c r="H463" s="163">
        <v>22.55</v>
      </c>
      <c r="I463" s="190">
        <f t="shared" si="32"/>
        <v>28.1875</v>
      </c>
      <c r="J463" s="163">
        <f t="shared" si="34"/>
        <v>28.1875</v>
      </c>
    </row>
    <row r="464" spans="1:10" s="119" customFormat="1" ht="30" customHeight="1" outlineLevel="1">
      <c r="A464" s="74"/>
      <c r="B464" s="93" t="s">
        <v>351</v>
      </c>
      <c r="C464" s="93">
        <v>93668</v>
      </c>
      <c r="D464" s="80" t="s">
        <v>923</v>
      </c>
      <c r="E464" s="61" t="s">
        <v>1029</v>
      </c>
      <c r="F464" s="87" t="s">
        <v>47</v>
      </c>
      <c r="G464" s="116">
        <v>2</v>
      </c>
      <c r="H464" s="163">
        <v>81.8</v>
      </c>
      <c r="I464" s="190">
        <f t="shared" si="32"/>
        <v>102.25</v>
      </c>
      <c r="J464" s="163">
        <f t="shared" si="34"/>
        <v>204.5</v>
      </c>
    </row>
    <row r="465" spans="1:10" s="119" customFormat="1" ht="30" customHeight="1" outlineLevel="1">
      <c r="A465" s="74"/>
      <c r="B465" s="93" t="s">
        <v>705</v>
      </c>
      <c r="C465" s="93">
        <v>93669</v>
      </c>
      <c r="D465" s="80" t="s">
        <v>923</v>
      </c>
      <c r="E465" s="61" t="s">
        <v>1030</v>
      </c>
      <c r="F465" s="87" t="s">
        <v>47</v>
      </c>
      <c r="G465" s="116">
        <v>2</v>
      </c>
      <c r="H465" s="163">
        <v>84.98</v>
      </c>
      <c r="I465" s="190">
        <f t="shared" si="32"/>
        <v>106.22500000000001</v>
      </c>
      <c r="J465" s="163">
        <f t="shared" si="34"/>
        <v>212.45000000000002</v>
      </c>
    </row>
    <row r="466" spans="1:10" s="119" customFormat="1" ht="30" customHeight="1" outlineLevel="1">
      <c r="A466" s="74"/>
      <c r="B466" s="93" t="s">
        <v>706</v>
      </c>
      <c r="C466" s="93">
        <v>93671</v>
      </c>
      <c r="D466" s="80" t="s">
        <v>923</v>
      </c>
      <c r="E466" s="61" t="s">
        <v>1031</v>
      </c>
      <c r="F466" s="87" t="s">
        <v>47</v>
      </c>
      <c r="G466" s="116">
        <v>2</v>
      </c>
      <c r="H466" s="163">
        <v>88.75</v>
      </c>
      <c r="I466" s="190">
        <f t="shared" si="32"/>
        <v>110.9375</v>
      </c>
      <c r="J466" s="163">
        <f t="shared" si="34"/>
        <v>221.875</v>
      </c>
    </row>
    <row r="467" spans="1:10" s="119" customFormat="1" ht="30" customHeight="1" outlineLevel="1">
      <c r="A467" s="74"/>
      <c r="B467" s="93" t="s">
        <v>707</v>
      </c>
      <c r="C467" s="93">
        <v>93673</v>
      </c>
      <c r="D467" s="80" t="s">
        <v>923</v>
      </c>
      <c r="E467" s="61" t="s">
        <v>1032</v>
      </c>
      <c r="F467" s="87" t="s">
        <v>47</v>
      </c>
      <c r="G467" s="116">
        <v>7</v>
      </c>
      <c r="H467" s="163">
        <v>101.84</v>
      </c>
      <c r="I467" s="190">
        <f t="shared" si="32"/>
        <v>127.30000000000001</v>
      </c>
      <c r="J467" s="163">
        <f t="shared" si="34"/>
        <v>891.10000000000014</v>
      </c>
    </row>
    <row r="468" spans="1:10" s="119" customFormat="1" ht="18.75" customHeight="1" outlineLevel="1">
      <c r="A468" s="74"/>
      <c r="B468" s="93" t="s">
        <v>708</v>
      </c>
      <c r="C468" s="80">
        <v>101897</v>
      </c>
      <c r="D468" s="80" t="s">
        <v>923</v>
      </c>
      <c r="E468" s="138" t="s">
        <v>906</v>
      </c>
      <c r="F468" s="87" t="s">
        <v>47</v>
      </c>
      <c r="G468" s="116">
        <v>2</v>
      </c>
      <c r="H468" s="163">
        <v>1150.52</v>
      </c>
      <c r="I468" s="190">
        <f t="shared" si="32"/>
        <v>1438.15</v>
      </c>
      <c r="J468" s="163">
        <f t="shared" si="34"/>
        <v>2876.3</v>
      </c>
    </row>
    <row r="469" spans="1:10" s="119" customFormat="1" ht="18.75" customHeight="1" outlineLevel="1">
      <c r="A469" s="74"/>
      <c r="B469" s="93" t="s">
        <v>709</v>
      </c>
      <c r="C469" s="80" t="s">
        <v>394</v>
      </c>
      <c r="D469" s="80" t="s">
        <v>65</v>
      </c>
      <c r="E469" s="61" t="s">
        <v>713</v>
      </c>
      <c r="F469" s="87" t="s">
        <v>47</v>
      </c>
      <c r="G469" s="116">
        <v>2</v>
      </c>
      <c r="H469" s="163">
        <v>168.88</v>
      </c>
      <c r="I469" s="190">
        <f t="shared" si="32"/>
        <v>211.1</v>
      </c>
      <c r="J469" s="163">
        <f t="shared" si="34"/>
        <v>422.2</v>
      </c>
    </row>
    <row r="470" spans="1:10" s="119" customFormat="1" ht="18.75" customHeight="1" outlineLevel="1">
      <c r="A470" s="74"/>
      <c r="B470" s="93" t="s">
        <v>710</v>
      </c>
      <c r="C470" s="80" t="s">
        <v>395</v>
      </c>
      <c r="D470" s="80" t="s">
        <v>65</v>
      </c>
      <c r="E470" s="61" t="s">
        <v>907</v>
      </c>
      <c r="F470" s="87" t="s">
        <v>47</v>
      </c>
      <c r="G470" s="116">
        <v>1</v>
      </c>
      <c r="H470" s="163">
        <v>220.38</v>
      </c>
      <c r="I470" s="190">
        <f t="shared" si="32"/>
        <v>275.47500000000002</v>
      </c>
      <c r="J470" s="163">
        <f t="shared" si="34"/>
        <v>275.47500000000002</v>
      </c>
    </row>
    <row r="471" spans="1:10" s="119" customFormat="1" ht="18.75" customHeight="1" outlineLevel="1">
      <c r="A471" s="74"/>
      <c r="B471" s="93" t="s">
        <v>712</v>
      </c>
      <c r="C471" s="80" t="s">
        <v>395</v>
      </c>
      <c r="D471" s="80" t="s">
        <v>65</v>
      </c>
      <c r="E471" s="61" t="s">
        <v>908</v>
      </c>
      <c r="F471" s="87" t="s">
        <v>47</v>
      </c>
      <c r="G471" s="116">
        <v>4</v>
      </c>
      <c r="H471" s="163">
        <v>220.38</v>
      </c>
      <c r="I471" s="190">
        <f t="shared" si="32"/>
        <v>275.47500000000002</v>
      </c>
      <c r="J471" s="163">
        <f t="shared" si="34"/>
        <v>1101.9000000000001</v>
      </c>
    </row>
    <row r="472" spans="1:10" s="119" customFormat="1" ht="18.75" customHeight="1" outlineLevel="1">
      <c r="A472" s="74"/>
      <c r="B472" s="93" t="s">
        <v>714</v>
      </c>
      <c r="C472" s="80" t="s">
        <v>395</v>
      </c>
      <c r="D472" s="80" t="s">
        <v>65</v>
      </c>
      <c r="E472" s="61" t="s">
        <v>711</v>
      </c>
      <c r="F472" s="87" t="s">
        <v>47</v>
      </c>
      <c r="G472" s="116">
        <v>1</v>
      </c>
      <c r="H472" s="163">
        <v>220.38</v>
      </c>
      <c r="I472" s="190">
        <f t="shared" si="32"/>
        <v>275.47500000000002</v>
      </c>
      <c r="J472" s="163">
        <f t="shared" si="34"/>
        <v>275.47500000000002</v>
      </c>
    </row>
    <row r="473" spans="1:10" s="119" customFormat="1" ht="18.75" customHeight="1" outlineLevel="1">
      <c r="A473" s="74"/>
      <c r="B473" s="93" t="s">
        <v>911</v>
      </c>
      <c r="C473" s="80" t="s">
        <v>406</v>
      </c>
      <c r="D473" s="80" t="s">
        <v>65</v>
      </c>
      <c r="E473" s="61" t="s">
        <v>715</v>
      </c>
      <c r="F473" s="87" t="s">
        <v>47</v>
      </c>
      <c r="G473" s="116">
        <v>28</v>
      </c>
      <c r="H473" s="163">
        <v>136.16999999999999</v>
      </c>
      <c r="I473" s="190">
        <f t="shared" si="32"/>
        <v>170.21249999999998</v>
      </c>
      <c r="J473" s="163">
        <f t="shared" si="34"/>
        <v>4765.9499999999989</v>
      </c>
    </row>
    <row r="474" spans="1:10" s="119" customFormat="1" ht="18.75" customHeight="1" outlineLevel="1">
      <c r="A474" s="74"/>
      <c r="B474" s="93" t="s">
        <v>912</v>
      </c>
      <c r="C474" s="93" t="s">
        <v>406</v>
      </c>
      <c r="D474" s="80" t="s">
        <v>65</v>
      </c>
      <c r="E474" s="61" t="s">
        <v>716</v>
      </c>
      <c r="F474" s="87" t="s">
        <v>47</v>
      </c>
      <c r="G474" s="116">
        <v>8</v>
      </c>
      <c r="H474" s="163">
        <v>136.16999999999999</v>
      </c>
      <c r="I474" s="190">
        <f t="shared" si="32"/>
        <v>170.21249999999998</v>
      </c>
      <c r="J474" s="163">
        <f t="shared" si="34"/>
        <v>1361.6999999999998</v>
      </c>
    </row>
    <row r="475" spans="1:10" s="119" customFormat="1" ht="18.75" customHeight="1" outlineLevel="1">
      <c r="A475" s="74"/>
      <c r="B475" s="117" t="s">
        <v>144</v>
      </c>
      <c r="C475" s="92"/>
      <c r="D475" s="92"/>
      <c r="E475" s="81" t="s">
        <v>24</v>
      </c>
      <c r="F475" s="88"/>
      <c r="G475" s="116"/>
      <c r="H475" s="116"/>
      <c r="I475" s="116"/>
      <c r="J475" s="163"/>
    </row>
    <row r="476" spans="1:10" s="119" customFormat="1" ht="30" customHeight="1" outlineLevel="1">
      <c r="A476" s="74"/>
      <c r="B476" s="93" t="s">
        <v>352</v>
      </c>
      <c r="C476" s="93">
        <v>91834</v>
      </c>
      <c r="D476" s="80" t="s">
        <v>923</v>
      </c>
      <c r="E476" s="138" t="s">
        <v>1033</v>
      </c>
      <c r="F476" s="93" t="s">
        <v>59</v>
      </c>
      <c r="G476" s="116">
        <v>501.6</v>
      </c>
      <c r="H476" s="163">
        <v>8.92</v>
      </c>
      <c r="I476" s="190">
        <f t="shared" si="32"/>
        <v>11.15</v>
      </c>
      <c r="J476" s="163">
        <f t="shared" si="34"/>
        <v>5592.84</v>
      </c>
    </row>
    <row r="477" spans="1:10" s="119" customFormat="1" ht="30" customHeight="1" outlineLevel="1">
      <c r="A477" s="74"/>
      <c r="B477" s="93" t="s">
        <v>353</v>
      </c>
      <c r="C477" s="93">
        <v>91836</v>
      </c>
      <c r="D477" s="80" t="s">
        <v>923</v>
      </c>
      <c r="E477" s="138" t="s">
        <v>1034</v>
      </c>
      <c r="F477" s="93" t="s">
        <v>59</v>
      </c>
      <c r="G477" s="116">
        <v>288.60000000000002</v>
      </c>
      <c r="H477" s="163">
        <v>11.93</v>
      </c>
      <c r="I477" s="190">
        <f t="shared" si="32"/>
        <v>14.9125</v>
      </c>
      <c r="J477" s="163">
        <f t="shared" si="34"/>
        <v>4303.7475000000004</v>
      </c>
    </row>
    <row r="478" spans="1:10" s="119" customFormat="1" ht="30" customHeight="1" outlineLevel="1">
      <c r="A478" s="74"/>
      <c r="B478" s="93" t="s">
        <v>354</v>
      </c>
      <c r="C478" s="80">
        <v>93008</v>
      </c>
      <c r="D478" s="80" t="s">
        <v>923</v>
      </c>
      <c r="E478" s="138" t="s">
        <v>1035</v>
      </c>
      <c r="F478" s="80" t="s">
        <v>59</v>
      </c>
      <c r="G478" s="116">
        <v>418.5</v>
      </c>
      <c r="H478" s="163">
        <v>17.899999999999999</v>
      </c>
      <c r="I478" s="190">
        <f t="shared" ref="I478:I541" si="35">H478*$L$12</f>
        <v>22.375</v>
      </c>
      <c r="J478" s="163">
        <f t="shared" si="34"/>
        <v>9363.9375</v>
      </c>
    </row>
    <row r="479" spans="1:10" s="119" customFormat="1" ht="30" customHeight="1" outlineLevel="1">
      <c r="A479" s="74"/>
      <c r="B479" s="93" t="s">
        <v>355</v>
      </c>
      <c r="C479" s="80">
        <v>93010</v>
      </c>
      <c r="D479" s="80" t="s">
        <v>923</v>
      </c>
      <c r="E479" s="138" t="s">
        <v>1036</v>
      </c>
      <c r="F479" s="80" t="s">
        <v>59</v>
      </c>
      <c r="G479" s="116">
        <v>2.1</v>
      </c>
      <c r="H479" s="163">
        <v>38.21</v>
      </c>
      <c r="I479" s="190">
        <f t="shared" si="35"/>
        <v>47.762500000000003</v>
      </c>
      <c r="J479" s="163">
        <f t="shared" si="34"/>
        <v>100.30125000000001</v>
      </c>
    </row>
    <row r="480" spans="1:10" s="119" customFormat="1" ht="30" customHeight="1" outlineLevel="1">
      <c r="A480" s="74"/>
      <c r="B480" s="93" t="s">
        <v>356</v>
      </c>
      <c r="C480" s="80">
        <v>93011</v>
      </c>
      <c r="D480" s="80" t="s">
        <v>923</v>
      </c>
      <c r="E480" s="138" t="s">
        <v>1037</v>
      </c>
      <c r="F480" s="80" t="s">
        <v>59</v>
      </c>
      <c r="G480" s="116">
        <v>25.4</v>
      </c>
      <c r="H480" s="163">
        <v>47.04</v>
      </c>
      <c r="I480" s="190">
        <f t="shared" si="35"/>
        <v>58.8</v>
      </c>
      <c r="J480" s="163">
        <f t="shared" si="34"/>
        <v>1493.5199999999998</v>
      </c>
    </row>
    <row r="481" spans="1:10" s="119" customFormat="1" ht="18.75" customHeight="1" outlineLevel="1">
      <c r="A481" s="74"/>
      <c r="B481" s="93" t="s">
        <v>357</v>
      </c>
      <c r="C481" s="80">
        <v>95745</v>
      </c>
      <c r="D481" s="80" t="s">
        <v>923</v>
      </c>
      <c r="E481" s="138" t="s">
        <v>905</v>
      </c>
      <c r="F481" s="80" t="s">
        <v>59</v>
      </c>
      <c r="G481" s="116">
        <v>25.4</v>
      </c>
      <c r="H481" s="163">
        <v>23.16</v>
      </c>
      <c r="I481" s="190">
        <f t="shared" si="35"/>
        <v>28.95</v>
      </c>
      <c r="J481" s="163">
        <f t="shared" si="34"/>
        <v>735.32999999999993</v>
      </c>
    </row>
    <row r="482" spans="1:10" s="119" customFormat="1" ht="30" customHeight="1" outlineLevel="1">
      <c r="A482" s="74"/>
      <c r="B482" s="93" t="s">
        <v>358</v>
      </c>
      <c r="C482" s="80">
        <v>97886</v>
      </c>
      <c r="D482" s="80" t="s">
        <v>923</v>
      </c>
      <c r="E482" s="138" t="s">
        <v>1038</v>
      </c>
      <c r="F482" s="80" t="s">
        <v>47</v>
      </c>
      <c r="G482" s="116">
        <v>14</v>
      </c>
      <c r="H482" s="163">
        <v>142.28</v>
      </c>
      <c r="I482" s="190">
        <f t="shared" si="35"/>
        <v>177.85</v>
      </c>
      <c r="J482" s="163">
        <f t="shared" si="34"/>
        <v>2489.9</v>
      </c>
    </row>
    <row r="483" spans="1:10" s="119" customFormat="1" ht="18.75" customHeight="1" outlineLevel="1">
      <c r="A483" s="74"/>
      <c r="B483" s="93" t="s">
        <v>359</v>
      </c>
      <c r="C483" s="80">
        <v>100556</v>
      </c>
      <c r="D483" s="80" t="s">
        <v>923</v>
      </c>
      <c r="E483" s="138" t="s">
        <v>909</v>
      </c>
      <c r="F483" s="80" t="s">
        <v>47</v>
      </c>
      <c r="G483" s="116">
        <v>2</v>
      </c>
      <c r="H483" s="163">
        <v>42.95</v>
      </c>
      <c r="I483" s="190">
        <f t="shared" si="35"/>
        <v>53.6875</v>
      </c>
      <c r="J483" s="163">
        <f t="shared" si="34"/>
        <v>107.375</v>
      </c>
    </row>
    <row r="484" spans="1:10" s="119" customFormat="1" ht="18.75" customHeight="1" outlineLevel="1">
      <c r="A484" s="74"/>
      <c r="B484" s="93" t="s">
        <v>361</v>
      </c>
      <c r="C484" s="80">
        <v>91940</v>
      </c>
      <c r="D484" s="80" t="s">
        <v>923</v>
      </c>
      <c r="E484" s="138" t="s">
        <v>717</v>
      </c>
      <c r="F484" s="80" t="s">
        <v>47</v>
      </c>
      <c r="G484" s="116">
        <f>279-96</f>
        <v>183</v>
      </c>
      <c r="H484" s="163">
        <v>13.06</v>
      </c>
      <c r="I484" s="190">
        <f t="shared" si="35"/>
        <v>16.324999999999999</v>
      </c>
      <c r="J484" s="163">
        <f t="shared" si="34"/>
        <v>2987.4749999999999</v>
      </c>
    </row>
    <row r="485" spans="1:10" s="119" customFormat="1" ht="30" customHeight="1" outlineLevel="1">
      <c r="A485" s="74"/>
      <c r="B485" s="93" t="s">
        <v>362</v>
      </c>
      <c r="C485" s="80">
        <v>91937</v>
      </c>
      <c r="D485" s="80" t="s">
        <v>923</v>
      </c>
      <c r="E485" s="138" t="s">
        <v>1039</v>
      </c>
      <c r="F485" s="80" t="s">
        <v>47</v>
      </c>
      <c r="G485" s="116">
        <v>168</v>
      </c>
      <c r="H485" s="163">
        <v>10.050000000000001</v>
      </c>
      <c r="I485" s="190">
        <f t="shared" si="35"/>
        <v>12.5625</v>
      </c>
      <c r="J485" s="163">
        <f t="shared" si="34"/>
        <v>2110.5</v>
      </c>
    </row>
    <row r="486" spans="1:10" s="119" customFormat="1" ht="30" customHeight="1" outlineLevel="1">
      <c r="A486" s="74"/>
      <c r="B486" s="117" t="s">
        <v>145</v>
      </c>
      <c r="C486" s="92"/>
      <c r="D486" s="92"/>
      <c r="E486" s="81" t="s">
        <v>718</v>
      </c>
      <c r="F486" s="121"/>
      <c r="G486" s="116"/>
      <c r="H486" s="116"/>
      <c r="I486" s="116"/>
      <c r="J486" s="163"/>
    </row>
    <row r="487" spans="1:10" s="119" customFormat="1" ht="30" customHeight="1" outlineLevel="1">
      <c r="A487" s="74"/>
      <c r="B487" s="93" t="s">
        <v>364</v>
      </c>
      <c r="C487" s="93">
        <v>91926</v>
      </c>
      <c r="D487" s="80" t="s">
        <v>923</v>
      </c>
      <c r="E487" s="61" t="s">
        <v>1040</v>
      </c>
      <c r="F487" s="93" t="s">
        <v>59</v>
      </c>
      <c r="G487" s="116">
        <v>8267.9</v>
      </c>
      <c r="H487" s="163">
        <v>3.98</v>
      </c>
      <c r="I487" s="190">
        <f t="shared" si="35"/>
        <v>4.9749999999999996</v>
      </c>
      <c r="J487" s="163">
        <f t="shared" si="34"/>
        <v>41132.802499999998</v>
      </c>
    </row>
    <row r="488" spans="1:10" s="119" customFormat="1" ht="30" customHeight="1" outlineLevel="1">
      <c r="A488" s="74"/>
      <c r="B488" s="93" t="s">
        <v>365</v>
      </c>
      <c r="C488" s="93">
        <v>91928</v>
      </c>
      <c r="D488" s="80" t="s">
        <v>923</v>
      </c>
      <c r="E488" s="61" t="s">
        <v>1041</v>
      </c>
      <c r="F488" s="93" t="s">
        <v>59</v>
      </c>
      <c r="G488" s="116">
        <v>266.5</v>
      </c>
      <c r="H488" s="163">
        <v>6.55</v>
      </c>
      <c r="I488" s="190">
        <f t="shared" si="35"/>
        <v>8.1875</v>
      </c>
      <c r="J488" s="163">
        <f t="shared" si="34"/>
        <v>2181.96875</v>
      </c>
    </row>
    <row r="489" spans="1:10" s="119" customFormat="1" ht="30" customHeight="1" outlineLevel="1">
      <c r="A489" s="74"/>
      <c r="B489" s="93" t="s">
        <v>366</v>
      </c>
      <c r="C489" s="93">
        <v>91930</v>
      </c>
      <c r="D489" s="80" t="s">
        <v>923</v>
      </c>
      <c r="E489" s="61" t="s">
        <v>1042</v>
      </c>
      <c r="F489" s="93" t="s">
        <v>59</v>
      </c>
      <c r="G489" s="116">
        <v>1087.4000000000001</v>
      </c>
      <c r="H489" s="163">
        <v>8.9700000000000006</v>
      </c>
      <c r="I489" s="190">
        <f t="shared" si="35"/>
        <v>11.2125</v>
      </c>
      <c r="J489" s="163">
        <f t="shared" si="34"/>
        <v>12192.472500000002</v>
      </c>
    </row>
    <row r="490" spans="1:10" s="119" customFormat="1" ht="30" customHeight="1" outlineLevel="1">
      <c r="A490" s="74"/>
      <c r="B490" s="93" t="s">
        <v>367</v>
      </c>
      <c r="C490" s="80">
        <v>91932</v>
      </c>
      <c r="D490" s="80" t="s">
        <v>923</v>
      </c>
      <c r="E490" s="138" t="s">
        <v>1043</v>
      </c>
      <c r="F490" s="93" t="s">
        <v>59</v>
      </c>
      <c r="G490" s="116">
        <v>555.29999999999995</v>
      </c>
      <c r="H490" s="163">
        <v>14.84</v>
      </c>
      <c r="I490" s="190">
        <f t="shared" si="35"/>
        <v>18.55</v>
      </c>
      <c r="J490" s="163">
        <f t="shared" si="34"/>
        <v>10300.814999999999</v>
      </c>
    </row>
    <row r="491" spans="1:10" s="119" customFormat="1" ht="30" customHeight="1" outlineLevel="1">
      <c r="A491" s="74"/>
      <c r="B491" s="93" t="s">
        <v>368</v>
      </c>
      <c r="C491" s="93">
        <v>91934</v>
      </c>
      <c r="D491" s="80" t="s">
        <v>923</v>
      </c>
      <c r="E491" s="138" t="s">
        <v>1044</v>
      </c>
      <c r="F491" s="93" t="s">
        <v>59</v>
      </c>
      <c r="G491" s="116">
        <v>299.89999999999998</v>
      </c>
      <c r="H491" s="163">
        <v>22.68</v>
      </c>
      <c r="I491" s="190">
        <f t="shared" si="35"/>
        <v>28.35</v>
      </c>
      <c r="J491" s="163">
        <f t="shared" si="34"/>
        <v>8502.1649999999991</v>
      </c>
    </row>
    <row r="492" spans="1:10" s="119" customFormat="1" ht="38.25" customHeight="1" outlineLevel="1">
      <c r="A492" s="74"/>
      <c r="B492" s="93" t="s">
        <v>369</v>
      </c>
      <c r="C492" s="93">
        <v>92984</v>
      </c>
      <c r="D492" s="80" t="s">
        <v>923</v>
      </c>
      <c r="E492" s="138" t="s">
        <v>1045</v>
      </c>
      <c r="F492" s="93" t="s">
        <v>59</v>
      </c>
      <c r="G492" s="116">
        <v>196.5</v>
      </c>
      <c r="H492" s="163">
        <v>27.92</v>
      </c>
      <c r="I492" s="190">
        <f t="shared" si="35"/>
        <v>34.900000000000006</v>
      </c>
      <c r="J492" s="163">
        <f t="shared" si="34"/>
        <v>6857.8500000000013</v>
      </c>
    </row>
    <row r="493" spans="1:10" s="119" customFormat="1" ht="38.25" customHeight="1" outlineLevel="1">
      <c r="A493" s="74"/>
      <c r="B493" s="93" t="s">
        <v>370</v>
      </c>
      <c r="C493" s="93">
        <v>92988</v>
      </c>
      <c r="D493" s="80" t="s">
        <v>923</v>
      </c>
      <c r="E493" s="138" t="s">
        <v>1046</v>
      </c>
      <c r="F493" s="93" t="s">
        <v>59</v>
      </c>
      <c r="G493" s="116">
        <v>607.20000000000005</v>
      </c>
      <c r="H493" s="163">
        <v>53.35</v>
      </c>
      <c r="I493" s="190">
        <f t="shared" si="35"/>
        <v>66.6875</v>
      </c>
      <c r="J493" s="163">
        <f t="shared" si="34"/>
        <v>40492.65</v>
      </c>
    </row>
    <row r="494" spans="1:10" s="119" customFormat="1" ht="38.25" customHeight="1" outlineLevel="1">
      <c r="A494" s="74"/>
      <c r="B494" s="93" t="s">
        <v>371</v>
      </c>
      <c r="C494" s="93">
        <v>92992</v>
      </c>
      <c r="D494" s="80" t="s">
        <v>923</v>
      </c>
      <c r="E494" s="138" t="s">
        <v>1047</v>
      </c>
      <c r="F494" s="93" t="s">
        <v>59</v>
      </c>
      <c r="G494" s="116">
        <v>59.8</v>
      </c>
      <c r="H494" s="163">
        <v>96.96</v>
      </c>
      <c r="I494" s="190">
        <f t="shared" si="35"/>
        <v>121.19999999999999</v>
      </c>
      <c r="J494" s="163">
        <f t="shared" si="34"/>
        <v>7247.7599999999993</v>
      </c>
    </row>
    <row r="495" spans="1:10" s="119" customFormat="1" ht="38.25" customHeight="1" outlineLevel="1">
      <c r="A495" s="74"/>
      <c r="B495" s="93" t="s">
        <v>372</v>
      </c>
      <c r="C495" s="93">
        <v>92996</v>
      </c>
      <c r="D495" s="80" t="s">
        <v>923</v>
      </c>
      <c r="E495" s="138" t="s">
        <v>1048</v>
      </c>
      <c r="F495" s="93" t="s">
        <v>59</v>
      </c>
      <c r="G495" s="116">
        <v>184.3</v>
      </c>
      <c r="H495" s="163">
        <v>155.29</v>
      </c>
      <c r="I495" s="190">
        <f t="shared" si="35"/>
        <v>194.11249999999998</v>
      </c>
      <c r="J495" s="163">
        <f t="shared" si="34"/>
        <v>35774.933749999997</v>
      </c>
    </row>
    <row r="496" spans="1:10" s="119" customFormat="1" ht="18.75" customHeight="1" outlineLevel="1">
      <c r="A496" s="74"/>
      <c r="B496" s="117" t="s">
        <v>146</v>
      </c>
      <c r="C496" s="93"/>
      <c r="D496" s="93"/>
      <c r="E496" s="81" t="s">
        <v>719</v>
      </c>
      <c r="F496" s="93"/>
      <c r="G496" s="116"/>
      <c r="H496" s="163"/>
      <c r="I496" s="190"/>
      <c r="J496" s="163"/>
    </row>
    <row r="497" spans="1:10" s="119" customFormat="1" ht="18.75" customHeight="1" outlineLevel="1">
      <c r="A497" s="74"/>
      <c r="B497" s="80" t="s">
        <v>373</v>
      </c>
      <c r="C497" s="93" t="s">
        <v>363</v>
      </c>
      <c r="D497" s="80" t="s">
        <v>65</v>
      </c>
      <c r="E497" s="138" t="s">
        <v>899</v>
      </c>
      <c r="F497" s="93" t="s">
        <v>59</v>
      </c>
      <c r="G497" s="116">
        <v>86.1</v>
      </c>
      <c r="H497" s="163">
        <v>131.05000000000001</v>
      </c>
      <c r="I497" s="190">
        <f t="shared" si="35"/>
        <v>163.8125</v>
      </c>
      <c r="J497" s="163">
        <f t="shared" si="34"/>
        <v>14104.256249999999</v>
      </c>
    </row>
    <row r="498" spans="1:10" s="119" customFormat="1" ht="18.75" customHeight="1" outlineLevel="1">
      <c r="A498" s="74"/>
      <c r="B498" s="117" t="s">
        <v>147</v>
      </c>
      <c r="C498" s="92"/>
      <c r="D498" s="92"/>
      <c r="E498" s="81" t="s">
        <v>720</v>
      </c>
      <c r="F498" s="121"/>
      <c r="G498" s="116"/>
      <c r="H498" s="170"/>
      <c r="I498" s="190"/>
      <c r="J498" s="163"/>
    </row>
    <row r="499" spans="1:10" s="119" customFormat="1" ht="30" customHeight="1" outlineLevel="1">
      <c r="A499" s="74"/>
      <c r="B499" s="80" t="s">
        <v>374</v>
      </c>
      <c r="C499" s="93">
        <v>91996</v>
      </c>
      <c r="D499" s="80" t="s">
        <v>923</v>
      </c>
      <c r="E499" s="138" t="s">
        <v>1049</v>
      </c>
      <c r="F499" s="93" t="s">
        <v>47</v>
      </c>
      <c r="G499" s="116">
        <v>143</v>
      </c>
      <c r="H499" s="163">
        <v>28.59</v>
      </c>
      <c r="I499" s="190">
        <f t="shared" si="35"/>
        <v>35.737499999999997</v>
      </c>
      <c r="J499" s="163">
        <f t="shared" si="34"/>
        <v>5110.4624999999996</v>
      </c>
    </row>
    <row r="500" spans="1:10" s="119" customFormat="1" ht="30" customHeight="1" outlineLevel="1">
      <c r="A500" s="74"/>
      <c r="B500" s="80" t="s">
        <v>375</v>
      </c>
      <c r="C500" s="93">
        <v>91997</v>
      </c>
      <c r="D500" s="80" t="s">
        <v>923</v>
      </c>
      <c r="E500" s="138" t="s">
        <v>1050</v>
      </c>
      <c r="F500" s="93" t="s">
        <v>47</v>
      </c>
      <c r="G500" s="116">
        <v>34</v>
      </c>
      <c r="H500" s="163">
        <v>31.03</v>
      </c>
      <c r="I500" s="190">
        <f t="shared" si="35"/>
        <v>38.787500000000001</v>
      </c>
      <c r="J500" s="163">
        <f t="shared" si="34"/>
        <v>1318.7750000000001</v>
      </c>
    </row>
    <row r="501" spans="1:10" s="119" customFormat="1" ht="30" customHeight="1" outlineLevel="1">
      <c r="A501" s="74"/>
      <c r="B501" s="80" t="s">
        <v>376</v>
      </c>
      <c r="C501" s="80">
        <v>92002</v>
      </c>
      <c r="D501" s="80" t="s">
        <v>923</v>
      </c>
      <c r="E501" s="138" t="s">
        <v>1051</v>
      </c>
      <c r="F501" s="93" t="s">
        <v>47</v>
      </c>
      <c r="G501" s="116">
        <v>6</v>
      </c>
      <c r="H501" s="163">
        <v>39.409999999999997</v>
      </c>
      <c r="I501" s="190">
        <f t="shared" si="35"/>
        <v>49.262499999999996</v>
      </c>
      <c r="J501" s="163">
        <f t="shared" si="34"/>
        <v>295.57499999999999</v>
      </c>
    </row>
    <row r="502" spans="1:10" s="119" customFormat="1" ht="30" customHeight="1" outlineLevel="1">
      <c r="A502" s="74"/>
      <c r="B502" s="80" t="s">
        <v>377</v>
      </c>
      <c r="C502" s="80">
        <v>92023</v>
      </c>
      <c r="D502" s="80" t="s">
        <v>923</v>
      </c>
      <c r="E502" s="61" t="s">
        <v>1052</v>
      </c>
      <c r="F502" s="93" t="s">
        <v>47</v>
      </c>
      <c r="G502" s="116">
        <v>37</v>
      </c>
      <c r="H502" s="163">
        <v>42.76</v>
      </c>
      <c r="I502" s="190">
        <f t="shared" si="35"/>
        <v>53.449999999999996</v>
      </c>
      <c r="J502" s="163">
        <f t="shared" si="34"/>
        <v>1977.6499999999999</v>
      </c>
    </row>
    <row r="503" spans="1:10" s="119" customFormat="1" ht="30" customHeight="1" outlineLevel="1">
      <c r="A503" s="74"/>
      <c r="B503" s="80" t="s">
        <v>378</v>
      </c>
      <c r="C503" s="80">
        <v>92027</v>
      </c>
      <c r="D503" s="80" t="s">
        <v>923</v>
      </c>
      <c r="E503" s="61" t="s">
        <v>1053</v>
      </c>
      <c r="F503" s="93" t="s">
        <v>47</v>
      </c>
      <c r="G503" s="116">
        <v>4</v>
      </c>
      <c r="H503" s="163">
        <v>56.95</v>
      </c>
      <c r="I503" s="190">
        <f t="shared" si="35"/>
        <v>71.1875</v>
      </c>
      <c r="J503" s="163">
        <f t="shared" si="34"/>
        <v>284.75</v>
      </c>
    </row>
    <row r="504" spans="1:10" s="119" customFormat="1" ht="30" customHeight="1" outlineLevel="1">
      <c r="A504" s="74"/>
      <c r="B504" s="80" t="s">
        <v>379</v>
      </c>
      <c r="C504" s="93">
        <v>92023</v>
      </c>
      <c r="D504" s="80" t="s">
        <v>923</v>
      </c>
      <c r="E504" s="61" t="s">
        <v>1052</v>
      </c>
      <c r="F504" s="93" t="s">
        <v>47</v>
      </c>
      <c r="G504" s="116">
        <v>15</v>
      </c>
      <c r="H504" s="163">
        <v>42.76</v>
      </c>
      <c r="I504" s="190">
        <f t="shared" si="35"/>
        <v>53.449999999999996</v>
      </c>
      <c r="J504" s="163">
        <f t="shared" si="34"/>
        <v>801.74999999999989</v>
      </c>
    </row>
    <row r="505" spans="1:10" s="119" customFormat="1" ht="30" customHeight="1" outlineLevel="1">
      <c r="A505" s="74"/>
      <c r="B505" s="80" t="s">
        <v>380</v>
      </c>
      <c r="C505" s="80">
        <v>91953</v>
      </c>
      <c r="D505" s="80" t="s">
        <v>923</v>
      </c>
      <c r="E505" s="61" t="s">
        <v>1054</v>
      </c>
      <c r="F505" s="93" t="s">
        <v>47</v>
      </c>
      <c r="G505" s="116">
        <v>11</v>
      </c>
      <c r="H505" s="163">
        <v>24.25</v>
      </c>
      <c r="I505" s="190">
        <f t="shared" si="35"/>
        <v>30.3125</v>
      </c>
      <c r="J505" s="163">
        <f t="shared" si="34"/>
        <v>333.4375</v>
      </c>
    </row>
    <row r="506" spans="1:10" s="119" customFormat="1" ht="30" customHeight="1" outlineLevel="1">
      <c r="A506" s="74"/>
      <c r="B506" s="80" t="s">
        <v>381</v>
      </c>
      <c r="C506" s="93">
        <v>91959</v>
      </c>
      <c r="D506" s="80" t="s">
        <v>923</v>
      </c>
      <c r="E506" s="61" t="s">
        <v>1055</v>
      </c>
      <c r="F506" s="93" t="s">
        <v>47</v>
      </c>
      <c r="G506" s="116">
        <v>4</v>
      </c>
      <c r="H506" s="163">
        <v>38.450000000000003</v>
      </c>
      <c r="I506" s="190">
        <f t="shared" si="35"/>
        <v>48.0625</v>
      </c>
      <c r="J506" s="163">
        <f t="shared" si="34"/>
        <v>192.25</v>
      </c>
    </row>
    <row r="507" spans="1:10" s="119" customFormat="1" ht="30" customHeight="1" outlineLevel="1">
      <c r="A507" s="74"/>
      <c r="B507" s="80" t="s">
        <v>382</v>
      </c>
      <c r="C507" s="80">
        <v>91967</v>
      </c>
      <c r="D507" s="80" t="s">
        <v>923</v>
      </c>
      <c r="E507" s="61" t="s">
        <v>1056</v>
      </c>
      <c r="F507" s="93" t="s">
        <v>47</v>
      </c>
      <c r="G507" s="116">
        <v>1</v>
      </c>
      <c r="H507" s="163">
        <v>52.64</v>
      </c>
      <c r="I507" s="190">
        <f t="shared" si="35"/>
        <v>65.8</v>
      </c>
      <c r="J507" s="163">
        <f t="shared" si="34"/>
        <v>65.8</v>
      </c>
    </row>
    <row r="508" spans="1:10" s="119" customFormat="1" ht="18.75" customHeight="1" outlineLevel="1">
      <c r="A508" s="74"/>
      <c r="B508" s="80" t="s">
        <v>383</v>
      </c>
      <c r="C508" s="93">
        <v>91996</v>
      </c>
      <c r="D508" s="80" t="s">
        <v>923</v>
      </c>
      <c r="E508" s="61" t="s">
        <v>910</v>
      </c>
      <c r="F508" s="93" t="s">
        <v>47</v>
      </c>
      <c r="G508" s="116">
        <v>12</v>
      </c>
      <c r="H508" s="163">
        <v>28.59</v>
      </c>
      <c r="I508" s="190">
        <f t="shared" si="35"/>
        <v>35.737499999999997</v>
      </c>
      <c r="J508" s="163">
        <f t="shared" si="34"/>
        <v>428.84999999999997</v>
      </c>
    </row>
    <row r="509" spans="1:10" s="119" customFormat="1" ht="38.25" customHeight="1" outlineLevel="1">
      <c r="A509" s="74"/>
      <c r="B509" s="80" t="s">
        <v>384</v>
      </c>
      <c r="C509" s="80">
        <v>97586</v>
      </c>
      <c r="D509" s="80" t="s">
        <v>923</v>
      </c>
      <c r="E509" s="138" t="s">
        <v>1057</v>
      </c>
      <c r="F509" s="80" t="s">
        <v>47</v>
      </c>
      <c r="G509" s="116">
        <v>8</v>
      </c>
      <c r="H509" s="163">
        <v>113.04</v>
      </c>
      <c r="I509" s="190">
        <f t="shared" si="35"/>
        <v>141.30000000000001</v>
      </c>
      <c r="J509" s="163">
        <f t="shared" si="34"/>
        <v>1130.4000000000001</v>
      </c>
    </row>
    <row r="510" spans="1:10" s="119" customFormat="1" ht="18.75" customHeight="1" outlineLevel="1">
      <c r="A510" s="74"/>
      <c r="B510" s="80" t="s">
        <v>385</v>
      </c>
      <c r="C510" s="80" t="s">
        <v>399</v>
      </c>
      <c r="D510" s="80" t="s">
        <v>65</v>
      </c>
      <c r="E510" s="138" t="s">
        <v>721</v>
      </c>
      <c r="F510" s="80" t="s">
        <v>47</v>
      </c>
      <c r="G510" s="116">
        <v>18</v>
      </c>
      <c r="H510" s="163">
        <v>111.78</v>
      </c>
      <c r="I510" s="190">
        <f t="shared" si="35"/>
        <v>139.72499999999999</v>
      </c>
      <c r="J510" s="163">
        <f t="shared" si="34"/>
        <v>2515.0499999999997</v>
      </c>
    </row>
    <row r="511" spans="1:10" s="119" customFormat="1" ht="18.75" customHeight="1" outlineLevel="1">
      <c r="A511" s="74"/>
      <c r="B511" s="80" t="s">
        <v>386</v>
      </c>
      <c r="C511" s="80" t="s">
        <v>400</v>
      </c>
      <c r="D511" s="80" t="s">
        <v>65</v>
      </c>
      <c r="E511" s="138" t="s">
        <v>722</v>
      </c>
      <c r="F511" s="80" t="s">
        <v>47</v>
      </c>
      <c r="G511" s="116">
        <v>102</v>
      </c>
      <c r="H511" s="163">
        <v>154.47</v>
      </c>
      <c r="I511" s="190">
        <f t="shared" si="35"/>
        <v>193.08750000000001</v>
      </c>
      <c r="J511" s="163">
        <f t="shared" si="34"/>
        <v>19694.924999999999</v>
      </c>
    </row>
    <row r="512" spans="1:10" s="119" customFormat="1" ht="18.75" customHeight="1" outlineLevel="1">
      <c r="A512" s="74"/>
      <c r="B512" s="80" t="s">
        <v>387</v>
      </c>
      <c r="C512" s="80" t="s">
        <v>397</v>
      </c>
      <c r="D512" s="80" t="s">
        <v>65</v>
      </c>
      <c r="E512" s="138" t="s">
        <v>723</v>
      </c>
      <c r="F512" s="80" t="s">
        <v>47</v>
      </c>
      <c r="G512" s="116">
        <v>40</v>
      </c>
      <c r="H512" s="163">
        <v>154.15</v>
      </c>
      <c r="I512" s="190">
        <f t="shared" si="35"/>
        <v>192.6875</v>
      </c>
      <c r="J512" s="163">
        <f t="shared" si="34"/>
        <v>7707.5</v>
      </c>
    </row>
    <row r="513" spans="1:10" s="119" customFormat="1" ht="18.75" customHeight="1" outlineLevel="1">
      <c r="A513" s="74"/>
      <c r="B513" s="80" t="s">
        <v>388</v>
      </c>
      <c r="C513" s="80" t="s">
        <v>398</v>
      </c>
      <c r="D513" s="80" t="s">
        <v>65</v>
      </c>
      <c r="E513" s="138" t="s">
        <v>724</v>
      </c>
      <c r="F513" s="80" t="s">
        <v>47</v>
      </c>
      <c r="G513" s="116">
        <v>9</v>
      </c>
      <c r="H513" s="163">
        <v>212.8</v>
      </c>
      <c r="I513" s="190">
        <f t="shared" si="35"/>
        <v>266</v>
      </c>
      <c r="J513" s="163">
        <f t="shared" si="34"/>
        <v>2394</v>
      </c>
    </row>
    <row r="514" spans="1:10" s="119" customFormat="1" ht="18.75" customHeight="1" outlineLevel="1">
      <c r="A514" s="74"/>
      <c r="B514" s="80" t="s">
        <v>389</v>
      </c>
      <c r="C514" s="80" t="s">
        <v>154</v>
      </c>
      <c r="D514" s="80" t="s">
        <v>65</v>
      </c>
      <c r="E514" s="138" t="s">
        <v>725</v>
      </c>
      <c r="F514" s="93" t="s">
        <v>47</v>
      </c>
      <c r="G514" s="116">
        <v>4</v>
      </c>
      <c r="H514" s="163">
        <v>599.76</v>
      </c>
      <c r="I514" s="190">
        <f t="shared" si="35"/>
        <v>749.7</v>
      </c>
      <c r="J514" s="163">
        <f t="shared" si="34"/>
        <v>2998.8</v>
      </c>
    </row>
    <row r="515" spans="1:10" ht="18.75" customHeight="1" outlineLevel="1">
      <c r="B515" s="80" t="s">
        <v>390</v>
      </c>
      <c r="C515" s="80" t="s">
        <v>154</v>
      </c>
      <c r="D515" s="80" t="s">
        <v>65</v>
      </c>
      <c r="E515" s="138" t="s">
        <v>726</v>
      </c>
      <c r="F515" s="93" t="s">
        <v>47</v>
      </c>
      <c r="G515" s="116">
        <v>1</v>
      </c>
      <c r="H515" s="163">
        <v>599.76</v>
      </c>
      <c r="I515" s="190">
        <f t="shared" si="35"/>
        <v>749.7</v>
      </c>
      <c r="J515" s="163">
        <f t="shared" si="34"/>
        <v>749.7</v>
      </c>
    </row>
    <row r="516" spans="1:10" ht="18.75" customHeight="1" outlineLevel="1">
      <c r="B516" s="80" t="s">
        <v>391</v>
      </c>
      <c r="C516" s="80" t="s">
        <v>396</v>
      </c>
      <c r="D516" s="80" t="s">
        <v>65</v>
      </c>
      <c r="E516" s="138" t="s">
        <v>727</v>
      </c>
      <c r="F516" s="93" t="s">
        <v>47</v>
      </c>
      <c r="G516" s="116">
        <v>16</v>
      </c>
      <c r="H516" s="163">
        <v>150.29</v>
      </c>
      <c r="I516" s="190">
        <f t="shared" si="35"/>
        <v>187.86249999999998</v>
      </c>
      <c r="J516" s="163">
        <f t="shared" si="34"/>
        <v>3005.7999999999997</v>
      </c>
    </row>
    <row r="517" spans="1:10" ht="18.75" customHeight="1" outlineLevel="1">
      <c r="B517" s="122"/>
      <c r="C517" s="123"/>
      <c r="D517" s="123"/>
      <c r="E517" s="123"/>
      <c r="F517" s="123"/>
      <c r="G517" s="123"/>
      <c r="H517" s="164"/>
      <c r="I517" s="164"/>
      <c r="J517" s="163"/>
    </row>
    <row r="518" spans="1:10" ht="18.75" customHeight="1">
      <c r="B518" s="74"/>
      <c r="C518" s="74"/>
      <c r="D518" s="74"/>
      <c r="G518" s="108"/>
      <c r="H518" s="162"/>
      <c r="I518" s="162"/>
      <c r="J518" s="163"/>
    </row>
    <row r="519" spans="1:10" ht="18.75" customHeight="1">
      <c r="B519" s="102">
        <v>19</v>
      </c>
      <c r="C519" s="102"/>
      <c r="D519" s="102"/>
      <c r="E519" s="100" t="s">
        <v>148</v>
      </c>
      <c r="F519" s="101"/>
      <c r="G519" s="4"/>
      <c r="H519" s="168"/>
      <c r="I519" s="168"/>
      <c r="J519" s="155">
        <f>SUM(J520:J523)</f>
        <v>1267.7987499999999</v>
      </c>
    </row>
    <row r="520" spans="1:10" ht="30" customHeight="1" outlineLevel="1">
      <c r="B520" s="87" t="s">
        <v>407</v>
      </c>
      <c r="C520" s="120">
        <v>89446</v>
      </c>
      <c r="D520" s="120" t="s">
        <v>923</v>
      </c>
      <c r="E520" s="62" t="s">
        <v>980</v>
      </c>
      <c r="F520" s="87" t="s">
        <v>59</v>
      </c>
      <c r="G520" s="116">
        <v>120.3</v>
      </c>
      <c r="H520" s="163">
        <v>5.93</v>
      </c>
      <c r="I520" s="190">
        <f t="shared" si="35"/>
        <v>7.4124999999999996</v>
      </c>
      <c r="J520" s="163">
        <f t="shared" ref="J520:J523" si="36">PRODUCT(G520*I520)</f>
        <v>891.72374999999988</v>
      </c>
    </row>
    <row r="521" spans="1:10" ht="30" customHeight="1" outlineLevel="1">
      <c r="B521" s="87" t="s">
        <v>162</v>
      </c>
      <c r="C521" s="120">
        <v>89485</v>
      </c>
      <c r="D521" s="120" t="s">
        <v>923</v>
      </c>
      <c r="E521" s="121" t="s">
        <v>981</v>
      </c>
      <c r="F521" s="120" t="s">
        <v>47</v>
      </c>
      <c r="G521" s="116">
        <v>23</v>
      </c>
      <c r="H521" s="163">
        <v>5.6</v>
      </c>
      <c r="I521" s="190">
        <f t="shared" si="35"/>
        <v>7</v>
      </c>
      <c r="J521" s="163">
        <f t="shared" si="36"/>
        <v>161</v>
      </c>
    </row>
    <row r="522" spans="1:10" ht="30" customHeight="1" outlineLevel="1">
      <c r="B522" s="87" t="s">
        <v>409</v>
      </c>
      <c r="C522" s="120">
        <v>89866</v>
      </c>
      <c r="D522" s="120" t="s">
        <v>923</v>
      </c>
      <c r="E522" s="121" t="s">
        <v>1058</v>
      </c>
      <c r="F522" s="120" t="s">
        <v>47</v>
      </c>
      <c r="G522" s="116">
        <v>28</v>
      </c>
      <c r="H522" s="163">
        <v>4.57</v>
      </c>
      <c r="I522" s="190">
        <f t="shared" si="35"/>
        <v>5.7125000000000004</v>
      </c>
      <c r="J522" s="163">
        <f t="shared" si="36"/>
        <v>159.95000000000002</v>
      </c>
    </row>
    <row r="523" spans="1:10" ht="30" customHeight="1" outlineLevel="1">
      <c r="B523" s="87" t="s">
        <v>410</v>
      </c>
      <c r="C523" s="120">
        <v>89869</v>
      </c>
      <c r="D523" s="120" t="s">
        <v>923</v>
      </c>
      <c r="E523" s="121" t="s">
        <v>1059</v>
      </c>
      <c r="F523" s="120" t="s">
        <v>47</v>
      </c>
      <c r="G523" s="116">
        <v>6</v>
      </c>
      <c r="H523" s="163">
        <v>7.35</v>
      </c>
      <c r="I523" s="190">
        <f t="shared" si="35"/>
        <v>9.1875</v>
      </c>
      <c r="J523" s="163">
        <f t="shared" si="36"/>
        <v>55.125</v>
      </c>
    </row>
    <row r="524" spans="1:10" s="119" customFormat="1" ht="18.75" customHeight="1" outlineLevel="1">
      <c r="A524" s="74"/>
      <c r="B524" s="122"/>
      <c r="C524" s="123"/>
      <c r="D524" s="123"/>
      <c r="E524" s="123"/>
      <c r="F524" s="123"/>
      <c r="G524" s="123"/>
      <c r="H524" s="164"/>
      <c r="I524" s="190"/>
      <c r="J524" s="163"/>
    </row>
    <row r="525" spans="1:10" s="119" customFormat="1" ht="18.75" customHeight="1">
      <c r="A525" s="74"/>
      <c r="B525" s="74"/>
      <c r="C525" s="74"/>
      <c r="D525" s="74"/>
      <c r="E525" s="76"/>
      <c r="F525" s="74"/>
      <c r="G525" s="108"/>
      <c r="H525" s="162"/>
      <c r="I525" s="190"/>
      <c r="J525" s="163"/>
    </row>
    <row r="526" spans="1:10" ht="18.75" customHeight="1">
      <c r="B526" s="102">
        <v>20</v>
      </c>
      <c r="C526" s="102"/>
      <c r="D526" s="102"/>
      <c r="E526" s="100" t="s">
        <v>728</v>
      </c>
      <c r="F526" s="101"/>
      <c r="G526" s="137"/>
      <c r="H526" s="154"/>
      <c r="I526" s="154"/>
      <c r="J526" s="155">
        <f>SUM(J527:J555)</f>
        <v>35653.747500000005</v>
      </c>
    </row>
    <row r="527" spans="1:10" ht="18.75" customHeight="1" outlineLevel="1">
      <c r="B527" s="104" t="s">
        <v>16</v>
      </c>
      <c r="C527" s="77"/>
      <c r="D527" s="77"/>
      <c r="E527" s="81" t="s">
        <v>729</v>
      </c>
      <c r="F527" s="62"/>
      <c r="G527" s="115"/>
      <c r="H527" s="163"/>
      <c r="I527" s="190"/>
      <c r="J527" s="163"/>
    </row>
    <row r="528" spans="1:10" ht="18.75" customHeight="1" outlineLevel="1">
      <c r="B528" s="87" t="s">
        <v>411</v>
      </c>
      <c r="C528" s="80" t="s">
        <v>404</v>
      </c>
      <c r="D528" s="80" t="s">
        <v>65</v>
      </c>
      <c r="E528" s="139" t="s">
        <v>730</v>
      </c>
      <c r="F528" s="87" t="s">
        <v>731</v>
      </c>
      <c r="G528" s="116">
        <v>3</v>
      </c>
      <c r="H528" s="163">
        <v>570.58000000000004</v>
      </c>
      <c r="I528" s="190">
        <f t="shared" si="35"/>
        <v>713.22500000000002</v>
      </c>
      <c r="J528" s="163">
        <f t="shared" ref="J528:J555" si="37">PRODUCT(G528*I528)</f>
        <v>2139.6750000000002</v>
      </c>
    </row>
    <row r="529" spans="2:10" ht="18.75" customHeight="1" outlineLevel="1">
      <c r="B529" s="87" t="s">
        <v>490</v>
      </c>
      <c r="C529" s="80"/>
      <c r="D529" s="80" t="s">
        <v>473</v>
      </c>
      <c r="E529" s="139" t="s">
        <v>732</v>
      </c>
      <c r="F529" s="87" t="s">
        <v>731</v>
      </c>
      <c r="G529" s="116">
        <v>1</v>
      </c>
      <c r="H529" s="163">
        <v>689.54</v>
      </c>
      <c r="I529" s="190">
        <f t="shared" si="35"/>
        <v>861.92499999999995</v>
      </c>
      <c r="J529" s="163">
        <f t="shared" si="37"/>
        <v>861.92499999999995</v>
      </c>
    </row>
    <row r="530" spans="2:10" ht="18.75" customHeight="1" outlineLevel="1">
      <c r="B530" s="87" t="s">
        <v>491</v>
      </c>
      <c r="C530" s="80"/>
      <c r="D530" s="80" t="s">
        <v>3</v>
      </c>
      <c r="E530" s="139" t="s">
        <v>733</v>
      </c>
      <c r="F530" s="87" t="s">
        <v>731</v>
      </c>
      <c r="G530" s="116">
        <v>2</v>
      </c>
      <c r="H530" s="163">
        <v>27.16</v>
      </c>
      <c r="I530" s="190">
        <f t="shared" si="35"/>
        <v>33.950000000000003</v>
      </c>
      <c r="J530" s="163">
        <f t="shared" si="37"/>
        <v>67.900000000000006</v>
      </c>
    </row>
    <row r="531" spans="2:10" ht="18.75" customHeight="1" outlineLevel="1">
      <c r="B531" s="87" t="s">
        <v>492</v>
      </c>
      <c r="C531" s="80"/>
      <c r="D531" s="80" t="s">
        <v>3</v>
      </c>
      <c r="E531" s="139" t="s">
        <v>734</v>
      </c>
      <c r="F531" s="87" t="s">
        <v>731</v>
      </c>
      <c r="G531" s="116">
        <v>1</v>
      </c>
      <c r="H531" s="163">
        <v>27.16</v>
      </c>
      <c r="I531" s="190">
        <f t="shared" si="35"/>
        <v>33.950000000000003</v>
      </c>
      <c r="J531" s="163">
        <f t="shared" si="37"/>
        <v>33.950000000000003</v>
      </c>
    </row>
    <row r="532" spans="2:10" ht="18.75" customHeight="1" outlineLevel="1">
      <c r="B532" s="87" t="s">
        <v>493</v>
      </c>
      <c r="C532" s="80"/>
      <c r="D532" s="80" t="s">
        <v>3</v>
      </c>
      <c r="E532" s="139" t="s">
        <v>735</v>
      </c>
      <c r="F532" s="87" t="s">
        <v>731</v>
      </c>
      <c r="G532" s="116">
        <v>2</v>
      </c>
      <c r="H532" s="163">
        <v>27.16</v>
      </c>
      <c r="I532" s="190">
        <f t="shared" si="35"/>
        <v>33.950000000000003</v>
      </c>
      <c r="J532" s="163">
        <f t="shared" si="37"/>
        <v>67.900000000000006</v>
      </c>
    </row>
    <row r="533" spans="2:10" ht="18.75" customHeight="1" outlineLevel="1">
      <c r="B533" s="87" t="s">
        <v>736</v>
      </c>
      <c r="C533" s="80"/>
      <c r="D533" s="80" t="s">
        <v>3</v>
      </c>
      <c r="E533" s="139" t="s">
        <v>737</v>
      </c>
      <c r="F533" s="87" t="s">
        <v>731</v>
      </c>
      <c r="G533" s="116">
        <v>1</v>
      </c>
      <c r="H533" s="163">
        <v>27.16</v>
      </c>
      <c r="I533" s="190">
        <f t="shared" si="35"/>
        <v>33.950000000000003</v>
      </c>
      <c r="J533" s="163">
        <f t="shared" si="37"/>
        <v>33.950000000000003</v>
      </c>
    </row>
    <row r="534" spans="2:10" ht="18.75" customHeight="1" outlineLevel="1">
      <c r="B534" s="87" t="s">
        <v>738</v>
      </c>
      <c r="C534" s="80" t="s">
        <v>403</v>
      </c>
      <c r="D534" s="80" t="s">
        <v>65</v>
      </c>
      <c r="E534" s="139" t="s">
        <v>740</v>
      </c>
      <c r="F534" s="87" t="s">
        <v>731</v>
      </c>
      <c r="G534" s="116">
        <v>2</v>
      </c>
      <c r="H534" s="163">
        <v>53.9</v>
      </c>
      <c r="I534" s="190">
        <f t="shared" si="35"/>
        <v>67.375</v>
      </c>
      <c r="J534" s="163">
        <f t="shared" si="37"/>
        <v>134.75</v>
      </c>
    </row>
    <row r="535" spans="2:10" ht="18.75" customHeight="1" outlineLevel="1">
      <c r="B535" s="87" t="s">
        <v>739</v>
      </c>
      <c r="C535" s="80" t="s">
        <v>402</v>
      </c>
      <c r="D535" s="80" t="s">
        <v>65</v>
      </c>
      <c r="E535" s="139" t="s">
        <v>742</v>
      </c>
      <c r="F535" s="87" t="s">
        <v>731</v>
      </c>
      <c r="G535" s="116">
        <v>2</v>
      </c>
      <c r="H535" s="163">
        <v>59.33</v>
      </c>
      <c r="I535" s="190">
        <f t="shared" si="35"/>
        <v>74.162499999999994</v>
      </c>
      <c r="J535" s="163">
        <f t="shared" si="37"/>
        <v>148.32499999999999</v>
      </c>
    </row>
    <row r="536" spans="2:10" ht="18.75" customHeight="1" outlineLevel="1">
      <c r="B536" s="87" t="s">
        <v>741</v>
      </c>
      <c r="C536" s="39"/>
      <c r="D536" s="80" t="s">
        <v>473</v>
      </c>
      <c r="E536" s="139" t="s">
        <v>913</v>
      </c>
      <c r="F536" s="87" t="s">
        <v>731</v>
      </c>
      <c r="G536" s="116">
        <v>1</v>
      </c>
      <c r="H536" s="163">
        <v>361.97</v>
      </c>
      <c r="I536" s="190">
        <f t="shared" si="35"/>
        <v>452.46250000000003</v>
      </c>
      <c r="J536" s="163">
        <f t="shared" si="37"/>
        <v>452.46250000000003</v>
      </c>
    </row>
    <row r="537" spans="2:10" ht="18.75" customHeight="1" outlineLevel="1">
      <c r="B537" s="87" t="s">
        <v>743</v>
      </c>
      <c r="C537" s="80"/>
      <c r="D537" s="80" t="s">
        <v>3</v>
      </c>
      <c r="E537" s="139" t="s">
        <v>744</v>
      </c>
      <c r="F537" s="87" t="s">
        <v>731</v>
      </c>
      <c r="G537" s="116">
        <v>2</v>
      </c>
      <c r="H537" s="163">
        <v>283.23</v>
      </c>
      <c r="I537" s="190">
        <f t="shared" si="35"/>
        <v>354.03750000000002</v>
      </c>
      <c r="J537" s="163">
        <f t="shared" si="37"/>
        <v>708.07500000000005</v>
      </c>
    </row>
    <row r="538" spans="2:10" ht="18.75" customHeight="1" outlineLevel="1">
      <c r="B538" s="104" t="s">
        <v>86</v>
      </c>
      <c r="C538" s="77"/>
      <c r="D538" s="77"/>
      <c r="E538" s="81" t="s">
        <v>745</v>
      </c>
      <c r="F538" s="121"/>
      <c r="G538" s="116"/>
      <c r="H538" s="163"/>
      <c r="I538" s="190"/>
      <c r="J538" s="163"/>
    </row>
    <row r="539" spans="2:10" ht="18.75" customHeight="1" outlineLevel="1">
      <c r="B539" s="120" t="s">
        <v>412</v>
      </c>
      <c r="C539" s="80" t="s">
        <v>393</v>
      </c>
      <c r="D539" s="120" t="s">
        <v>65</v>
      </c>
      <c r="E539" s="138" t="s">
        <v>746</v>
      </c>
      <c r="F539" s="87" t="s">
        <v>59</v>
      </c>
      <c r="G539" s="116">
        <v>1258.9000000000001</v>
      </c>
      <c r="H539" s="163">
        <v>10.65</v>
      </c>
      <c r="I539" s="190">
        <f t="shared" si="35"/>
        <v>13.3125</v>
      </c>
      <c r="J539" s="163">
        <f t="shared" si="37"/>
        <v>16759.106250000001</v>
      </c>
    </row>
    <row r="540" spans="2:10" ht="18.75" customHeight="1" outlineLevel="1">
      <c r="B540" s="120" t="s">
        <v>413</v>
      </c>
      <c r="C540" s="120" t="s">
        <v>152</v>
      </c>
      <c r="D540" s="120" t="s">
        <v>65</v>
      </c>
      <c r="E540" s="139" t="s">
        <v>747</v>
      </c>
      <c r="F540" s="87" t="s">
        <v>59</v>
      </c>
      <c r="G540" s="116">
        <v>171.65</v>
      </c>
      <c r="H540" s="163">
        <v>9.4600000000000009</v>
      </c>
      <c r="I540" s="190">
        <f t="shared" si="35"/>
        <v>11.825000000000001</v>
      </c>
      <c r="J540" s="163">
        <f t="shared" si="37"/>
        <v>2029.7612500000002</v>
      </c>
    </row>
    <row r="541" spans="2:10" ht="18.75" customHeight="1" outlineLevel="1">
      <c r="B541" s="120" t="s">
        <v>414</v>
      </c>
      <c r="C541" s="120" t="s">
        <v>405</v>
      </c>
      <c r="D541" s="120" t="s">
        <v>65</v>
      </c>
      <c r="E541" s="138" t="s">
        <v>748</v>
      </c>
      <c r="F541" s="120" t="s">
        <v>731</v>
      </c>
      <c r="G541" s="116">
        <v>28</v>
      </c>
      <c r="H541" s="163">
        <v>19.38</v>
      </c>
      <c r="I541" s="190">
        <f t="shared" si="35"/>
        <v>24.224999999999998</v>
      </c>
      <c r="J541" s="163">
        <f t="shared" si="37"/>
        <v>678.3</v>
      </c>
    </row>
    <row r="542" spans="2:10" ht="18.75" customHeight="1" outlineLevel="1">
      <c r="B542" s="104" t="s">
        <v>87</v>
      </c>
      <c r="C542" s="77"/>
      <c r="D542" s="77"/>
      <c r="E542" s="81" t="s">
        <v>749</v>
      </c>
      <c r="F542" s="121"/>
      <c r="G542" s="116"/>
      <c r="H542" s="163"/>
      <c r="I542" s="190"/>
      <c r="J542" s="163"/>
    </row>
    <row r="543" spans="2:10" ht="18.75" customHeight="1" outlineLevel="1">
      <c r="B543" s="87" t="s">
        <v>415</v>
      </c>
      <c r="C543" s="120"/>
      <c r="D543" s="120" t="s">
        <v>473</v>
      </c>
      <c r="E543" s="139" t="s">
        <v>887</v>
      </c>
      <c r="F543" s="120" t="s">
        <v>731</v>
      </c>
      <c r="G543" s="116">
        <v>28</v>
      </c>
      <c r="H543" s="163">
        <v>28.39</v>
      </c>
      <c r="I543" s="190">
        <f t="shared" ref="I543:I603" si="38">H543*$L$12</f>
        <v>35.487499999999997</v>
      </c>
      <c r="J543" s="163">
        <f t="shared" si="37"/>
        <v>993.64999999999986</v>
      </c>
    </row>
    <row r="544" spans="2:10" ht="18.75" customHeight="1" outlineLevel="1">
      <c r="B544" s="87" t="s">
        <v>416</v>
      </c>
      <c r="C544" s="120"/>
      <c r="D544" s="120" t="s">
        <v>473</v>
      </c>
      <c r="E544" s="139" t="s">
        <v>888</v>
      </c>
      <c r="F544" s="120" t="s">
        <v>731</v>
      </c>
      <c r="G544" s="116">
        <v>14</v>
      </c>
      <c r="H544" s="163">
        <v>38.54</v>
      </c>
      <c r="I544" s="190">
        <f t="shared" si="38"/>
        <v>48.174999999999997</v>
      </c>
      <c r="J544" s="163">
        <f t="shared" si="37"/>
        <v>674.44999999999993</v>
      </c>
    </row>
    <row r="545" spans="1:10" ht="18.75" customHeight="1" outlineLevel="1">
      <c r="B545" s="87" t="s">
        <v>417</v>
      </c>
      <c r="C545" s="120"/>
      <c r="D545" s="120" t="s">
        <v>3</v>
      </c>
      <c r="E545" s="139" t="s">
        <v>751</v>
      </c>
      <c r="F545" s="120" t="s">
        <v>731</v>
      </c>
      <c r="G545" s="116">
        <v>16</v>
      </c>
      <c r="H545" s="163">
        <v>9.2799999999999994</v>
      </c>
      <c r="I545" s="190">
        <f t="shared" si="38"/>
        <v>11.6</v>
      </c>
      <c r="J545" s="163">
        <f t="shared" si="37"/>
        <v>185.6</v>
      </c>
    </row>
    <row r="546" spans="1:10" ht="18.75" customHeight="1" outlineLevel="1">
      <c r="B546" s="104" t="s">
        <v>88</v>
      </c>
      <c r="C546" s="77"/>
      <c r="D546" s="77"/>
      <c r="E546" s="81" t="s">
        <v>753</v>
      </c>
      <c r="F546" s="121"/>
      <c r="G546" s="116"/>
      <c r="H546" s="163"/>
      <c r="I546" s="190"/>
      <c r="J546" s="163"/>
    </row>
    <row r="547" spans="1:10" ht="30" customHeight="1" outlineLevel="1">
      <c r="B547" s="87" t="s">
        <v>418</v>
      </c>
      <c r="C547" s="120">
        <v>97886</v>
      </c>
      <c r="D547" s="120" t="s">
        <v>923</v>
      </c>
      <c r="E547" s="121" t="s">
        <v>1038</v>
      </c>
      <c r="F547" s="120" t="s">
        <v>731</v>
      </c>
      <c r="G547" s="116">
        <v>5</v>
      </c>
      <c r="H547" s="163">
        <v>142.28</v>
      </c>
      <c r="I547" s="190">
        <f t="shared" si="38"/>
        <v>177.85</v>
      </c>
      <c r="J547" s="163">
        <f t="shared" si="37"/>
        <v>889.25</v>
      </c>
    </row>
    <row r="548" spans="1:10" ht="18.75" customHeight="1" outlineLevel="1">
      <c r="B548" s="87" t="s">
        <v>750</v>
      </c>
      <c r="C548" s="120">
        <v>100561</v>
      </c>
      <c r="D548" s="120" t="s">
        <v>923</v>
      </c>
      <c r="E548" s="139" t="s">
        <v>754</v>
      </c>
      <c r="F548" s="120" t="s">
        <v>731</v>
      </c>
      <c r="G548" s="116">
        <v>2</v>
      </c>
      <c r="H548" s="163">
        <v>223.41</v>
      </c>
      <c r="I548" s="190">
        <f t="shared" si="38"/>
        <v>279.26249999999999</v>
      </c>
      <c r="J548" s="163">
        <f t="shared" si="37"/>
        <v>558.52499999999998</v>
      </c>
    </row>
    <row r="549" spans="1:10" ht="30" customHeight="1" outlineLevel="1">
      <c r="B549" s="87" t="s">
        <v>752</v>
      </c>
      <c r="C549" s="120">
        <v>91940</v>
      </c>
      <c r="D549" s="120" t="s">
        <v>923</v>
      </c>
      <c r="E549" s="121" t="s">
        <v>1060</v>
      </c>
      <c r="F549" s="120" t="s">
        <v>731</v>
      </c>
      <c r="G549" s="116">
        <v>21</v>
      </c>
      <c r="H549" s="163">
        <v>13.06</v>
      </c>
      <c r="I549" s="190">
        <f t="shared" si="38"/>
        <v>16.324999999999999</v>
      </c>
      <c r="J549" s="163">
        <f t="shared" si="37"/>
        <v>342.82499999999999</v>
      </c>
    </row>
    <row r="550" spans="1:10" ht="18.75" customHeight="1" outlineLevel="1">
      <c r="B550" s="104" t="s">
        <v>89</v>
      </c>
      <c r="C550" s="77"/>
      <c r="D550" s="77"/>
      <c r="E550" s="78" t="s">
        <v>24</v>
      </c>
      <c r="F550" s="79"/>
      <c r="G550" s="116"/>
      <c r="H550" s="163"/>
      <c r="I550" s="190"/>
      <c r="J550" s="163"/>
    </row>
    <row r="551" spans="1:10" ht="30" customHeight="1" outlineLevel="1">
      <c r="B551" s="120" t="s">
        <v>419</v>
      </c>
      <c r="C551" s="120">
        <v>91834</v>
      </c>
      <c r="D551" s="120" t="s">
        <v>923</v>
      </c>
      <c r="E551" s="121" t="s">
        <v>1033</v>
      </c>
      <c r="F551" s="120" t="s">
        <v>59</v>
      </c>
      <c r="G551" s="116">
        <v>114.15</v>
      </c>
      <c r="H551" s="163">
        <v>8.92</v>
      </c>
      <c r="I551" s="190">
        <f t="shared" si="38"/>
        <v>11.15</v>
      </c>
      <c r="J551" s="163">
        <f t="shared" si="37"/>
        <v>1272.7725</v>
      </c>
    </row>
    <row r="552" spans="1:10" ht="30" customHeight="1" outlineLevel="1">
      <c r="B552" s="120" t="s">
        <v>755</v>
      </c>
      <c r="C552" s="120">
        <v>91836</v>
      </c>
      <c r="D552" s="120" t="s">
        <v>923</v>
      </c>
      <c r="E552" s="121" t="s">
        <v>1034</v>
      </c>
      <c r="F552" s="120" t="s">
        <v>59</v>
      </c>
      <c r="G552" s="116">
        <v>48.3</v>
      </c>
      <c r="H552" s="163">
        <v>11.93</v>
      </c>
      <c r="I552" s="190">
        <f t="shared" si="38"/>
        <v>14.9125</v>
      </c>
      <c r="J552" s="163">
        <f t="shared" si="37"/>
        <v>720.27374999999995</v>
      </c>
    </row>
    <row r="553" spans="1:10" ht="30" customHeight="1" outlineLevel="1">
      <c r="B553" s="120" t="s">
        <v>886</v>
      </c>
      <c r="C553" s="120">
        <v>91869</v>
      </c>
      <c r="D553" s="120" t="s">
        <v>923</v>
      </c>
      <c r="E553" s="121" t="s">
        <v>1061</v>
      </c>
      <c r="F553" s="120" t="s">
        <v>59</v>
      </c>
      <c r="G553" s="116">
        <v>4.2</v>
      </c>
      <c r="H553" s="163">
        <v>17.48</v>
      </c>
      <c r="I553" s="190">
        <f t="shared" si="38"/>
        <v>21.85</v>
      </c>
      <c r="J553" s="163">
        <f t="shared" si="37"/>
        <v>91.77000000000001</v>
      </c>
    </row>
    <row r="554" spans="1:10" ht="30" customHeight="1" outlineLevel="1">
      <c r="B554" s="120" t="s">
        <v>889</v>
      </c>
      <c r="C554" s="120">
        <v>93009</v>
      </c>
      <c r="D554" s="120" t="s">
        <v>923</v>
      </c>
      <c r="E554" s="121" t="s">
        <v>1062</v>
      </c>
      <c r="F554" s="120" t="s">
        <v>59</v>
      </c>
      <c r="G554" s="116">
        <v>22.5</v>
      </c>
      <c r="H554" s="163">
        <v>27.12</v>
      </c>
      <c r="I554" s="190">
        <f t="shared" si="38"/>
        <v>33.9</v>
      </c>
      <c r="J554" s="163">
        <f t="shared" si="37"/>
        <v>762.75</v>
      </c>
    </row>
    <row r="555" spans="1:10" ht="18.75" customHeight="1" outlineLevel="1">
      <c r="B555" s="120" t="s">
        <v>890</v>
      </c>
      <c r="C555" s="80" t="s">
        <v>360</v>
      </c>
      <c r="D555" s="80" t="s">
        <v>65</v>
      </c>
      <c r="E555" s="138" t="s">
        <v>756</v>
      </c>
      <c r="F555" s="120" t="s">
        <v>59</v>
      </c>
      <c r="G555" s="116">
        <v>63.3</v>
      </c>
      <c r="H555" s="163">
        <v>63.77</v>
      </c>
      <c r="I555" s="190">
        <f t="shared" si="38"/>
        <v>79.712500000000006</v>
      </c>
      <c r="J555" s="163">
        <f t="shared" si="37"/>
        <v>5045.8012500000004</v>
      </c>
    </row>
    <row r="556" spans="1:10" s="119" customFormat="1" ht="18.75" customHeight="1" outlineLevel="1">
      <c r="A556" s="74"/>
      <c r="B556" s="122"/>
      <c r="C556" s="123"/>
      <c r="D556" s="123"/>
      <c r="E556" s="123"/>
      <c r="F556" s="123"/>
      <c r="G556" s="123"/>
      <c r="H556" s="164"/>
      <c r="I556" s="190"/>
      <c r="J556" s="163"/>
    </row>
    <row r="557" spans="1:10" s="119" customFormat="1" ht="18.75" customHeight="1">
      <c r="A557" s="74"/>
      <c r="B557" s="64"/>
      <c r="C557" s="64"/>
      <c r="D557" s="64"/>
      <c r="E557" s="64"/>
      <c r="F557" s="64"/>
      <c r="G557" s="64"/>
      <c r="H557" s="169"/>
      <c r="I557" s="190"/>
      <c r="J557" s="163"/>
    </row>
    <row r="558" spans="1:10" s="119" customFormat="1" ht="18.75" customHeight="1">
      <c r="A558" s="74"/>
      <c r="B558" s="102">
        <v>21</v>
      </c>
      <c r="C558" s="102"/>
      <c r="D558" s="102"/>
      <c r="E558" s="85" t="s">
        <v>757</v>
      </c>
      <c r="F558" s="102"/>
      <c r="G558" s="137"/>
      <c r="H558" s="154"/>
      <c r="I558" s="154"/>
      <c r="J558" s="155">
        <f>SUM(J559:J564)</f>
        <v>6795.2124999999996</v>
      </c>
    </row>
    <row r="559" spans="1:10" s="119" customFormat="1" ht="18.75" customHeight="1" outlineLevel="1">
      <c r="A559" s="74"/>
      <c r="B559" s="120" t="s">
        <v>17</v>
      </c>
      <c r="C559" s="120"/>
      <c r="D559" s="120" t="s">
        <v>3</v>
      </c>
      <c r="E559" s="139" t="s">
        <v>758</v>
      </c>
      <c r="F559" s="120" t="s">
        <v>47</v>
      </c>
      <c r="G559" s="116">
        <v>1</v>
      </c>
      <c r="H559" s="163">
        <v>2633.14</v>
      </c>
      <c r="I559" s="190">
        <f t="shared" si="38"/>
        <v>3291.4249999999997</v>
      </c>
      <c r="J559" s="163">
        <f t="shared" ref="J559:J563" si="39">PRODUCT(G559*I559)</f>
        <v>3291.4249999999997</v>
      </c>
    </row>
    <row r="560" spans="1:10" s="119" customFormat="1" ht="18.75" customHeight="1" outlineLevel="1">
      <c r="A560" s="74"/>
      <c r="B560" s="120" t="s">
        <v>90</v>
      </c>
      <c r="C560" s="120"/>
      <c r="D560" s="120" t="s">
        <v>3</v>
      </c>
      <c r="E560" s="139" t="s">
        <v>759</v>
      </c>
      <c r="F560" s="120" t="s">
        <v>59</v>
      </c>
      <c r="G560" s="116">
        <v>3.2</v>
      </c>
      <c r="H560" s="163">
        <v>303.7</v>
      </c>
      <c r="I560" s="190">
        <f t="shared" si="38"/>
        <v>379.625</v>
      </c>
      <c r="J560" s="163">
        <f t="shared" si="39"/>
        <v>1214.8</v>
      </c>
    </row>
    <row r="561" spans="1:10" s="119" customFormat="1" ht="18.75" customHeight="1" outlineLevel="1">
      <c r="A561" s="74"/>
      <c r="B561" s="120" t="s">
        <v>91</v>
      </c>
      <c r="C561" s="120"/>
      <c r="D561" s="120" t="s">
        <v>3</v>
      </c>
      <c r="E561" s="139" t="s">
        <v>760</v>
      </c>
      <c r="F561" s="120" t="s">
        <v>47</v>
      </c>
      <c r="G561" s="116">
        <v>1</v>
      </c>
      <c r="H561" s="163">
        <v>722.36</v>
      </c>
      <c r="I561" s="190">
        <f t="shared" si="38"/>
        <v>902.95</v>
      </c>
      <c r="J561" s="163">
        <f t="shared" si="39"/>
        <v>902.95</v>
      </c>
    </row>
    <row r="562" spans="1:10" s="119" customFormat="1" ht="18.75" customHeight="1" outlineLevel="1">
      <c r="A562" s="74"/>
      <c r="B562" s="120" t="s">
        <v>470</v>
      </c>
      <c r="C562" s="120"/>
      <c r="D562" s="120" t="s">
        <v>3</v>
      </c>
      <c r="E562" s="139" t="s">
        <v>761</v>
      </c>
      <c r="F562" s="120" t="s">
        <v>47</v>
      </c>
      <c r="G562" s="116">
        <v>1</v>
      </c>
      <c r="H562" s="163">
        <v>204.31</v>
      </c>
      <c r="I562" s="190">
        <f t="shared" si="38"/>
        <v>255.38749999999999</v>
      </c>
      <c r="J562" s="163">
        <f t="shared" si="39"/>
        <v>255.38749999999999</v>
      </c>
    </row>
    <row r="563" spans="1:10" s="119" customFormat="1" ht="18.75" customHeight="1" outlineLevel="1">
      <c r="A563" s="74"/>
      <c r="B563" s="120" t="s">
        <v>471</v>
      </c>
      <c r="C563" s="120"/>
      <c r="D563" s="120" t="s">
        <v>3</v>
      </c>
      <c r="E563" s="139" t="s">
        <v>762</v>
      </c>
      <c r="F563" s="120" t="s">
        <v>47</v>
      </c>
      <c r="G563" s="116">
        <v>4</v>
      </c>
      <c r="H563" s="163">
        <v>226.13</v>
      </c>
      <c r="I563" s="190">
        <f t="shared" si="38"/>
        <v>282.66250000000002</v>
      </c>
      <c r="J563" s="163">
        <f t="shared" si="39"/>
        <v>1130.6500000000001</v>
      </c>
    </row>
    <row r="564" spans="1:10" s="119" customFormat="1" ht="18.75" customHeight="1" outlineLevel="1">
      <c r="A564" s="74"/>
      <c r="B564" s="122"/>
      <c r="C564" s="123"/>
      <c r="D564" s="123"/>
      <c r="E564" s="123"/>
      <c r="F564" s="123"/>
      <c r="G564" s="123"/>
      <c r="H564" s="164"/>
      <c r="I564" s="190"/>
      <c r="J564" s="163"/>
    </row>
    <row r="565" spans="1:10" s="119" customFormat="1" ht="18.75" customHeight="1">
      <c r="A565" s="74"/>
      <c r="B565" s="64"/>
      <c r="C565" s="64"/>
      <c r="D565" s="64"/>
      <c r="E565" s="64"/>
      <c r="F565" s="64"/>
      <c r="G565" s="64"/>
      <c r="H565" s="169"/>
      <c r="I565" s="190"/>
      <c r="J565" s="163"/>
    </row>
    <row r="566" spans="1:10" s="119" customFormat="1" ht="18.75" customHeight="1">
      <c r="A566" s="74"/>
      <c r="B566" s="103">
        <v>22</v>
      </c>
      <c r="C566" s="102"/>
      <c r="D566" s="102"/>
      <c r="E566" s="85" t="s">
        <v>15</v>
      </c>
      <c r="F566" s="85"/>
      <c r="G566" s="137"/>
      <c r="H566" s="154"/>
      <c r="I566" s="154"/>
      <c r="J566" s="154">
        <f>SUM(J567:J579)</f>
        <v>48414.116874999992</v>
      </c>
    </row>
    <row r="567" spans="1:10" s="119" customFormat="1" ht="18.75" customHeight="1" outlineLevel="1">
      <c r="A567" s="74"/>
      <c r="B567" s="120" t="s">
        <v>94</v>
      </c>
      <c r="C567" s="120">
        <v>96989</v>
      </c>
      <c r="D567" s="120" t="s">
        <v>923</v>
      </c>
      <c r="E567" s="138" t="s">
        <v>763</v>
      </c>
      <c r="F567" s="87" t="s">
        <v>59</v>
      </c>
      <c r="G567" s="116">
        <v>3</v>
      </c>
      <c r="H567" s="163">
        <v>152.27000000000001</v>
      </c>
      <c r="I567" s="190">
        <f t="shared" si="38"/>
        <v>190.33750000000001</v>
      </c>
      <c r="J567" s="163">
        <f t="shared" ref="J567:J578" si="40">PRODUCT(G567*I567)</f>
        <v>571.01250000000005</v>
      </c>
    </row>
    <row r="568" spans="1:10" s="119" customFormat="1" ht="18.75" customHeight="1" outlineLevel="1">
      <c r="A568" s="74"/>
      <c r="B568" s="120" t="s">
        <v>95</v>
      </c>
      <c r="C568" s="120" t="s">
        <v>188</v>
      </c>
      <c r="D568" s="109" t="s">
        <v>65</v>
      </c>
      <c r="E568" s="79" t="s">
        <v>764</v>
      </c>
      <c r="F568" s="91" t="s">
        <v>59</v>
      </c>
      <c r="G568" s="116">
        <f>154-28</f>
        <v>126</v>
      </c>
      <c r="H568" s="163">
        <v>8.65</v>
      </c>
      <c r="I568" s="190">
        <f t="shared" si="38"/>
        <v>10.8125</v>
      </c>
      <c r="J568" s="163">
        <f t="shared" si="40"/>
        <v>1362.375</v>
      </c>
    </row>
    <row r="569" spans="1:10" s="119" customFormat="1" ht="38.25" customHeight="1" outlineLevel="1">
      <c r="A569" s="74"/>
      <c r="B569" s="120" t="s">
        <v>97</v>
      </c>
      <c r="C569" s="120">
        <v>93059</v>
      </c>
      <c r="D569" s="120" t="s">
        <v>923</v>
      </c>
      <c r="E569" s="121" t="s">
        <v>1063</v>
      </c>
      <c r="F569" s="87" t="s">
        <v>47</v>
      </c>
      <c r="G569" s="116">
        <v>16</v>
      </c>
      <c r="H569" s="163">
        <v>30.34</v>
      </c>
      <c r="I569" s="190">
        <f t="shared" si="38"/>
        <v>37.924999999999997</v>
      </c>
      <c r="J569" s="163">
        <f t="shared" si="40"/>
        <v>606.79999999999995</v>
      </c>
    </row>
    <row r="570" spans="1:10" s="119" customFormat="1" ht="18.75" customHeight="1" outlineLevel="1">
      <c r="A570" s="74"/>
      <c r="B570" s="120" t="s">
        <v>105</v>
      </c>
      <c r="C570" s="120" t="s">
        <v>392</v>
      </c>
      <c r="D570" s="120" t="s">
        <v>65</v>
      </c>
      <c r="E570" s="79" t="s">
        <v>766</v>
      </c>
      <c r="F570" s="120" t="s">
        <v>47</v>
      </c>
      <c r="G570" s="116">
        <v>4</v>
      </c>
      <c r="H570" s="163">
        <v>28.04</v>
      </c>
      <c r="I570" s="190">
        <f t="shared" si="38"/>
        <v>35.049999999999997</v>
      </c>
      <c r="J570" s="163">
        <f t="shared" si="40"/>
        <v>140.19999999999999</v>
      </c>
    </row>
    <row r="571" spans="1:10" s="119" customFormat="1" ht="18.75" customHeight="1" outlineLevel="1">
      <c r="A571" s="74"/>
      <c r="B571" s="120" t="s">
        <v>765</v>
      </c>
      <c r="C571" s="120">
        <v>1581</v>
      </c>
      <c r="D571" s="120" t="s">
        <v>923</v>
      </c>
      <c r="E571" s="79" t="s">
        <v>767</v>
      </c>
      <c r="F571" s="120" t="s">
        <v>47</v>
      </c>
      <c r="G571" s="116">
        <v>41</v>
      </c>
      <c r="H571" s="163">
        <v>12.45</v>
      </c>
      <c r="I571" s="190">
        <f t="shared" si="38"/>
        <v>15.5625</v>
      </c>
      <c r="J571" s="163">
        <f t="shared" si="40"/>
        <v>638.0625</v>
      </c>
    </row>
    <row r="572" spans="1:10" s="119" customFormat="1" ht="18.75" customHeight="1" outlineLevel="1">
      <c r="A572" s="74"/>
      <c r="B572" s="120" t="s">
        <v>768</v>
      </c>
      <c r="C572" s="120"/>
      <c r="D572" s="120" t="s">
        <v>473</v>
      </c>
      <c r="E572" s="138" t="s">
        <v>769</v>
      </c>
      <c r="F572" s="87" t="s">
        <v>47</v>
      </c>
      <c r="G572" s="116">
        <v>1</v>
      </c>
      <c r="H572" s="163">
        <v>254.42</v>
      </c>
      <c r="I572" s="190">
        <f t="shared" si="38"/>
        <v>318.02499999999998</v>
      </c>
      <c r="J572" s="163">
        <f t="shared" si="40"/>
        <v>318.02499999999998</v>
      </c>
    </row>
    <row r="573" spans="1:10" s="119" customFormat="1" ht="30" customHeight="1" outlineLevel="1">
      <c r="A573" s="74"/>
      <c r="B573" s="120" t="s">
        <v>770</v>
      </c>
      <c r="C573" s="120">
        <v>93358</v>
      </c>
      <c r="D573" s="120" t="s">
        <v>923</v>
      </c>
      <c r="E573" s="138" t="s">
        <v>1064</v>
      </c>
      <c r="F573" s="87" t="s">
        <v>50</v>
      </c>
      <c r="G573" s="116">
        <v>43.95</v>
      </c>
      <c r="H573" s="163">
        <v>70.53</v>
      </c>
      <c r="I573" s="190">
        <f t="shared" si="38"/>
        <v>88.162499999999994</v>
      </c>
      <c r="J573" s="163">
        <f t="shared" si="40"/>
        <v>3874.7418750000002</v>
      </c>
    </row>
    <row r="574" spans="1:10" s="119" customFormat="1" ht="18.75" customHeight="1" outlineLevel="1">
      <c r="A574" s="74"/>
      <c r="B574" s="120" t="s">
        <v>771</v>
      </c>
      <c r="C574" s="120">
        <v>96985</v>
      </c>
      <c r="D574" s="120" t="s">
        <v>923</v>
      </c>
      <c r="E574" s="88" t="s">
        <v>1065</v>
      </c>
      <c r="F574" s="87" t="s">
        <v>47</v>
      </c>
      <c r="G574" s="116">
        <v>16</v>
      </c>
      <c r="H574" s="163">
        <v>95.96</v>
      </c>
      <c r="I574" s="190">
        <f t="shared" si="38"/>
        <v>119.94999999999999</v>
      </c>
      <c r="J574" s="163">
        <f t="shared" si="40"/>
        <v>1919.1999999999998</v>
      </c>
    </row>
    <row r="575" spans="1:10" s="119" customFormat="1" ht="18.75" customHeight="1" outlineLevel="1">
      <c r="A575" s="74"/>
      <c r="B575" s="120" t="s">
        <v>772</v>
      </c>
      <c r="C575" s="120">
        <v>96971</v>
      </c>
      <c r="D575" s="120" t="s">
        <v>923</v>
      </c>
      <c r="E575" s="88" t="s">
        <v>1144</v>
      </c>
      <c r="F575" s="87" t="s">
        <v>59</v>
      </c>
      <c r="G575" s="116">
        <v>65</v>
      </c>
      <c r="H575" s="163">
        <v>33.6</v>
      </c>
      <c r="I575" s="190">
        <f t="shared" si="38"/>
        <v>42</v>
      </c>
      <c r="J575" s="163">
        <f t="shared" si="40"/>
        <v>2730</v>
      </c>
    </row>
    <row r="576" spans="1:10" s="119" customFormat="1" ht="18.75" customHeight="1" outlineLevel="1">
      <c r="A576" s="74"/>
      <c r="B576" s="120" t="s">
        <v>773</v>
      </c>
      <c r="C576" s="120">
        <v>96973</v>
      </c>
      <c r="D576" s="120" t="s">
        <v>923</v>
      </c>
      <c r="E576" s="79" t="s">
        <v>1145</v>
      </c>
      <c r="F576" s="91" t="s">
        <v>59</v>
      </c>
      <c r="G576" s="116">
        <v>16</v>
      </c>
      <c r="H576" s="163">
        <v>61.29</v>
      </c>
      <c r="I576" s="190">
        <f t="shared" si="38"/>
        <v>76.612499999999997</v>
      </c>
      <c r="J576" s="163">
        <f t="shared" si="40"/>
        <v>1225.8</v>
      </c>
    </row>
    <row r="577" spans="1:10" s="119" customFormat="1" ht="18.75" customHeight="1" outlineLevel="1">
      <c r="A577" s="74"/>
      <c r="B577" s="120" t="s">
        <v>774</v>
      </c>
      <c r="C577" s="120">
        <v>96974</v>
      </c>
      <c r="D577" s="120" t="s">
        <v>923</v>
      </c>
      <c r="E577" s="79" t="s">
        <v>1146</v>
      </c>
      <c r="F577" s="91" t="s">
        <v>59</v>
      </c>
      <c r="G577" s="116">
        <f>308-14</f>
        <v>294</v>
      </c>
      <c r="H577" s="163">
        <v>79.959999999999994</v>
      </c>
      <c r="I577" s="190">
        <f t="shared" si="38"/>
        <v>99.949999999999989</v>
      </c>
      <c r="J577" s="163">
        <f t="shared" si="40"/>
        <v>29385.299999999996</v>
      </c>
    </row>
    <row r="578" spans="1:10" s="119" customFormat="1" ht="18.75" customHeight="1" outlineLevel="1">
      <c r="A578" s="74"/>
      <c r="B578" s="120" t="s">
        <v>775</v>
      </c>
      <c r="C578" s="120"/>
      <c r="D578" s="120" t="s">
        <v>3</v>
      </c>
      <c r="E578" s="61" t="s">
        <v>776</v>
      </c>
      <c r="F578" s="87" t="s">
        <v>47</v>
      </c>
      <c r="G578" s="116">
        <v>16</v>
      </c>
      <c r="H578" s="163">
        <v>282.13</v>
      </c>
      <c r="I578" s="190">
        <f t="shared" si="38"/>
        <v>352.66250000000002</v>
      </c>
      <c r="J578" s="163">
        <f t="shared" si="40"/>
        <v>5642.6</v>
      </c>
    </row>
    <row r="579" spans="1:10" s="119" customFormat="1" ht="18.75" customHeight="1" outlineLevel="1">
      <c r="A579" s="74"/>
      <c r="B579" s="122"/>
      <c r="C579" s="123"/>
      <c r="D579" s="123"/>
      <c r="E579" s="123"/>
      <c r="F579" s="123"/>
      <c r="G579" s="123"/>
      <c r="H579" s="164"/>
      <c r="I579" s="190"/>
      <c r="J579" s="163"/>
    </row>
    <row r="580" spans="1:10" s="119" customFormat="1" ht="18.75" customHeight="1">
      <c r="A580" s="74"/>
      <c r="B580" s="64"/>
      <c r="C580" s="64"/>
      <c r="D580" s="64"/>
      <c r="E580" s="64"/>
      <c r="F580" s="64"/>
      <c r="G580" s="64"/>
      <c r="H580" s="169"/>
      <c r="I580" s="169"/>
      <c r="J580" s="169"/>
    </row>
    <row r="581" spans="1:10" ht="18.75" customHeight="1">
      <c r="B581" s="103">
        <v>23</v>
      </c>
      <c r="C581" s="103"/>
      <c r="D581" s="103"/>
      <c r="E581" s="85" t="s">
        <v>113</v>
      </c>
      <c r="F581" s="85"/>
      <c r="G581" s="137"/>
      <c r="H581" s="154"/>
      <c r="I581" s="154"/>
      <c r="J581" s="154">
        <f>SUM(J582:J603)</f>
        <v>109261.077875</v>
      </c>
    </row>
    <row r="582" spans="1:10" ht="18.75" customHeight="1" outlineLevel="1">
      <c r="B582" s="77" t="s">
        <v>98</v>
      </c>
      <c r="C582" s="77"/>
      <c r="D582" s="77"/>
      <c r="E582" s="78" t="s">
        <v>483</v>
      </c>
      <c r="F582" s="78"/>
      <c r="G582" s="116"/>
      <c r="H582" s="163"/>
      <c r="I582" s="190"/>
      <c r="J582" s="163"/>
    </row>
    <row r="583" spans="1:10" ht="25.5" outlineLevel="1">
      <c r="B583" s="80" t="s">
        <v>420</v>
      </c>
      <c r="C583" s="109" t="s">
        <v>155</v>
      </c>
      <c r="D583" s="109" t="s">
        <v>65</v>
      </c>
      <c r="E583" s="138" t="s">
        <v>777</v>
      </c>
      <c r="F583" s="120" t="s">
        <v>47</v>
      </c>
      <c r="G583" s="116">
        <v>1</v>
      </c>
      <c r="H583" s="163">
        <v>2555.6999999999998</v>
      </c>
      <c r="I583" s="190">
        <f t="shared" si="38"/>
        <v>3194.625</v>
      </c>
      <c r="J583" s="163">
        <f t="shared" ref="J583:J603" si="41">PRODUCT(G583*I583)</f>
        <v>3194.625</v>
      </c>
    </row>
    <row r="584" spans="1:10" ht="18.75" customHeight="1" outlineLevel="1">
      <c r="B584" s="80" t="s">
        <v>421</v>
      </c>
      <c r="C584" s="120" t="s">
        <v>160</v>
      </c>
      <c r="D584" s="120" t="s">
        <v>65</v>
      </c>
      <c r="E584" s="139" t="s">
        <v>778</v>
      </c>
      <c r="F584" s="120" t="s">
        <v>52</v>
      </c>
      <c r="G584" s="116">
        <v>64.63</v>
      </c>
      <c r="H584" s="163">
        <v>251.38</v>
      </c>
      <c r="I584" s="190">
        <f t="shared" si="38"/>
        <v>314.22500000000002</v>
      </c>
      <c r="J584" s="163">
        <f t="shared" si="41"/>
        <v>20308.36175</v>
      </c>
    </row>
    <row r="585" spans="1:10" ht="18.75" customHeight="1" outlineLevel="1">
      <c r="B585" s="80" t="s">
        <v>422</v>
      </c>
      <c r="C585" s="120" t="s">
        <v>160</v>
      </c>
      <c r="D585" s="120" t="s">
        <v>65</v>
      </c>
      <c r="E585" s="138" t="s">
        <v>779</v>
      </c>
      <c r="F585" s="120" t="s">
        <v>52</v>
      </c>
      <c r="G585" s="116">
        <v>50</v>
      </c>
      <c r="H585" s="163">
        <v>251.38</v>
      </c>
      <c r="I585" s="190">
        <f t="shared" si="38"/>
        <v>314.22500000000002</v>
      </c>
      <c r="J585" s="163">
        <f t="shared" si="41"/>
        <v>15711.250000000002</v>
      </c>
    </row>
    <row r="586" spans="1:10" ht="18.75" customHeight="1" outlineLevel="1">
      <c r="B586" s="80" t="s">
        <v>423</v>
      </c>
      <c r="C586" s="120" t="s">
        <v>150</v>
      </c>
      <c r="D586" s="120" t="s">
        <v>65</v>
      </c>
      <c r="E586" s="32" t="s">
        <v>780</v>
      </c>
      <c r="F586" s="109" t="s">
        <v>52</v>
      </c>
      <c r="G586" s="116">
        <v>51.18</v>
      </c>
      <c r="H586" s="163">
        <v>138.08000000000001</v>
      </c>
      <c r="I586" s="190">
        <f t="shared" si="38"/>
        <v>172.60000000000002</v>
      </c>
      <c r="J586" s="163">
        <f t="shared" si="41"/>
        <v>8833.6680000000015</v>
      </c>
    </row>
    <row r="587" spans="1:10" ht="18.75" customHeight="1" outlineLevel="1">
      <c r="B587" s="80" t="s">
        <v>424</v>
      </c>
      <c r="C587" s="120" t="s">
        <v>163</v>
      </c>
      <c r="D587" s="109" t="s">
        <v>65</v>
      </c>
      <c r="E587" s="32" t="s">
        <v>781</v>
      </c>
      <c r="F587" s="109" t="s">
        <v>52</v>
      </c>
      <c r="G587" s="116">
        <v>8.64</v>
      </c>
      <c r="H587" s="163">
        <v>144.26</v>
      </c>
      <c r="I587" s="190">
        <f t="shared" si="38"/>
        <v>180.32499999999999</v>
      </c>
      <c r="J587" s="163">
        <f t="shared" si="41"/>
        <v>1558.008</v>
      </c>
    </row>
    <row r="588" spans="1:10" ht="18.75" customHeight="1" outlineLevel="1">
      <c r="B588" s="80" t="s">
        <v>425</v>
      </c>
      <c r="C588" s="120" t="s">
        <v>151</v>
      </c>
      <c r="D588" s="80" t="s">
        <v>65</v>
      </c>
      <c r="E588" s="138" t="s">
        <v>782</v>
      </c>
      <c r="F588" s="80" t="s">
        <v>59</v>
      </c>
      <c r="G588" s="116">
        <v>144.94999999999999</v>
      </c>
      <c r="H588" s="163">
        <v>64.819999999999993</v>
      </c>
      <c r="I588" s="190">
        <f t="shared" si="38"/>
        <v>81.024999999999991</v>
      </c>
      <c r="J588" s="163">
        <f t="shared" si="41"/>
        <v>11744.573749999998</v>
      </c>
    </row>
    <row r="589" spans="1:10" ht="30" customHeight="1" outlineLevel="1">
      <c r="B589" s="80" t="s">
        <v>426</v>
      </c>
      <c r="C589" s="120">
        <v>100861</v>
      </c>
      <c r="D589" s="120" t="s">
        <v>923</v>
      </c>
      <c r="E589" s="138" t="s">
        <v>1066</v>
      </c>
      <c r="F589" s="80" t="s">
        <v>47</v>
      </c>
      <c r="G589" s="116">
        <v>223</v>
      </c>
      <c r="H589" s="163">
        <v>38.9</v>
      </c>
      <c r="I589" s="190">
        <f t="shared" si="38"/>
        <v>48.625</v>
      </c>
      <c r="J589" s="163">
        <f t="shared" si="41"/>
        <v>10843.375</v>
      </c>
    </row>
    <row r="590" spans="1:10" ht="18.75" customHeight="1" outlineLevel="1">
      <c r="B590" s="80" t="s">
        <v>427</v>
      </c>
      <c r="C590" s="120" t="s">
        <v>431</v>
      </c>
      <c r="D590" s="80" t="s">
        <v>65</v>
      </c>
      <c r="E590" s="138" t="s">
        <v>891</v>
      </c>
      <c r="F590" s="120" t="s">
        <v>47</v>
      </c>
      <c r="G590" s="116">
        <v>2</v>
      </c>
      <c r="H590" s="163">
        <v>47.67</v>
      </c>
      <c r="I590" s="190">
        <f t="shared" si="38"/>
        <v>59.587500000000006</v>
      </c>
      <c r="J590" s="163">
        <f t="shared" si="41"/>
        <v>119.17500000000001</v>
      </c>
    </row>
    <row r="591" spans="1:10" ht="18.75" customHeight="1" outlineLevel="1">
      <c r="B591" s="77" t="s">
        <v>149</v>
      </c>
      <c r="C591" s="77"/>
      <c r="D591" s="77"/>
      <c r="E591" s="78" t="s">
        <v>783</v>
      </c>
      <c r="F591" s="78"/>
      <c r="G591" s="116"/>
      <c r="H591" s="163"/>
      <c r="I591" s="190"/>
      <c r="J591" s="163"/>
    </row>
    <row r="592" spans="1:10" ht="18.75" customHeight="1" outlineLevel="1">
      <c r="B592" s="80" t="s">
        <v>428</v>
      </c>
      <c r="C592" s="120"/>
      <c r="D592" s="120" t="s">
        <v>3</v>
      </c>
      <c r="E592" s="40" t="s">
        <v>784</v>
      </c>
      <c r="F592" s="80" t="s">
        <v>47</v>
      </c>
      <c r="G592" s="116">
        <v>2</v>
      </c>
      <c r="H592" s="163">
        <v>292.14999999999998</v>
      </c>
      <c r="I592" s="190">
        <f t="shared" si="38"/>
        <v>365.1875</v>
      </c>
      <c r="J592" s="163">
        <f t="shared" si="41"/>
        <v>730.375</v>
      </c>
    </row>
    <row r="593" spans="1:10" ht="18.75" customHeight="1" outlineLevel="1">
      <c r="B593" s="80" t="s">
        <v>429</v>
      </c>
      <c r="C593" s="120"/>
      <c r="D593" s="120" t="s">
        <v>3</v>
      </c>
      <c r="E593" s="40" t="s">
        <v>785</v>
      </c>
      <c r="F593" s="80" t="s">
        <v>47</v>
      </c>
      <c r="G593" s="116">
        <v>1</v>
      </c>
      <c r="H593" s="163">
        <v>214.86</v>
      </c>
      <c r="I593" s="190">
        <f t="shared" si="38"/>
        <v>268.57500000000005</v>
      </c>
      <c r="J593" s="163">
        <f t="shared" si="41"/>
        <v>268.57500000000005</v>
      </c>
    </row>
    <row r="594" spans="1:10" ht="18.75" customHeight="1" outlineLevel="1">
      <c r="B594" s="80" t="s">
        <v>786</v>
      </c>
      <c r="C594" s="120"/>
      <c r="D594" s="120" t="s">
        <v>3</v>
      </c>
      <c r="E594" s="40" t="s">
        <v>787</v>
      </c>
      <c r="F594" s="80" t="s">
        <v>47</v>
      </c>
      <c r="G594" s="116">
        <v>1</v>
      </c>
      <c r="H594" s="163">
        <v>369.44</v>
      </c>
      <c r="I594" s="190">
        <f t="shared" si="38"/>
        <v>461.8</v>
      </c>
      <c r="J594" s="163">
        <f t="shared" si="41"/>
        <v>461.8</v>
      </c>
    </row>
    <row r="595" spans="1:10" ht="18.75" customHeight="1" outlineLevel="1">
      <c r="B595" s="80" t="s">
        <v>788</v>
      </c>
      <c r="C595" s="120"/>
      <c r="D595" s="120" t="s">
        <v>3</v>
      </c>
      <c r="E595" s="40" t="s">
        <v>789</v>
      </c>
      <c r="F595" s="80" t="s">
        <v>47</v>
      </c>
      <c r="G595" s="116">
        <v>1</v>
      </c>
      <c r="H595" s="163">
        <v>307.60000000000002</v>
      </c>
      <c r="I595" s="190">
        <f t="shared" si="38"/>
        <v>384.5</v>
      </c>
      <c r="J595" s="163">
        <f t="shared" si="41"/>
        <v>384.5</v>
      </c>
    </row>
    <row r="596" spans="1:10" s="119" customFormat="1" ht="18.75" customHeight="1" outlineLevel="1">
      <c r="A596" s="26"/>
      <c r="B596" s="93" t="s">
        <v>790</v>
      </c>
      <c r="C596" s="211"/>
      <c r="D596" s="87" t="s">
        <v>923</v>
      </c>
      <c r="E596" s="197" t="s">
        <v>791</v>
      </c>
      <c r="F596" s="93" t="s">
        <v>59</v>
      </c>
      <c r="G596" s="191">
        <v>9</v>
      </c>
      <c r="H596" s="192">
        <f>Planilha2!G42</f>
        <v>87.71</v>
      </c>
      <c r="I596" s="196">
        <f t="shared" si="38"/>
        <v>109.63749999999999</v>
      </c>
      <c r="J596" s="192">
        <f t="shared" si="41"/>
        <v>986.73749999999995</v>
      </c>
    </row>
    <row r="597" spans="1:10" ht="18.75" customHeight="1" outlineLevel="1">
      <c r="B597" s="80" t="s">
        <v>792</v>
      </c>
      <c r="C597" s="41">
        <v>99855</v>
      </c>
      <c r="D597" s="120" t="s">
        <v>923</v>
      </c>
      <c r="E597" s="42" t="s">
        <v>793</v>
      </c>
      <c r="F597" s="120" t="s">
        <v>59</v>
      </c>
      <c r="G597" s="116">
        <v>6.97</v>
      </c>
      <c r="H597" s="163">
        <v>108.65</v>
      </c>
      <c r="I597" s="190">
        <f t="shared" si="38"/>
        <v>135.8125</v>
      </c>
      <c r="J597" s="163">
        <f t="shared" si="41"/>
        <v>946.61312499999997</v>
      </c>
    </row>
    <row r="598" spans="1:10" ht="30" customHeight="1" outlineLevel="1">
      <c r="B598" s="80" t="s">
        <v>794</v>
      </c>
      <c r="C598" s="63"/>
      <c r="D598" s="63" t="s">
        <v>3</v>
      </c>
      <c r="E598" s="42" t="s">
        <v>795</v>
      </c>
      <c r="F598" s="80" t="s">
        <v>57</v>
      </c>
      <c r="G598" s="116">
        <v>1702.3</v>
      </c>
      <c r="H598" s="163">
        <v>5.77</v>
      </c>
      <c r="I598" s="190">
        <f t="shared" si="38"/>
        <v>7.2124999999999995</v>
      </c>
      <c r="J598" s="163">
        <f t="shared" si="41"/>
        <v>12277.838749999999</v>
      </c>
    </row>
    <row r="599" spans="1:10" ht="18.75" customHeight="1" outlineLevel="1">
      <c r="B599" s="80" t="s">
        <v>796</v>
      </c>
      <c r="C599" s="63"/>
      <c r="D599" s="63" t="s">
        <v>3</v>
      </c>
      <c r="E599" s="40" t="s">
        <v>797</v>
      </c>
      <c r="F599" s="80" t="s">
        <v>47</v>
      </c>
      <c r="G599" s="116">
        <v>1</v>
      </c>
      <c r="H599" s="163">
        <v>550.28</v>
      </c>
      <c r="I599" s="190">
        <f t="shared" si="38"/>
        <v>687.84999999999991</v>
      </c>
      <c r="J599" s="163">
        <f t="shared" si="41"/>
        <v>687.84999999999991</v>
      </c>
    </row>
    <row r="600" spans="1:10" ht="30" customHeight="1" outlineLevel="1">
      <c r="B600" s="80" t="s">
        <v>798</v>
      </c>
      <c r="C600" s="80" t="s">
        <v>190</v>
      </c>
      <c r="D600" s="80" t="s">
        <v>65</v>
      </c>
      <c r="E600" s="138" t="s">
        <v>799</v>
      </c>
      <c r="F600" s="80" t="s">
        <v>52</v>
      </c>
      <c r="G600" s="116">
        <v>145.76</v>
      </c>
      <c r="H600" s="163">
        <v>70.489999999999995</v>
      </c>
      <c r="I600" s="190">
        <f t="shared" si="38"/>
        <v>88.112499999999997</v>
      </c>
      <c r="J600" s="163">
        <f t="shared" si="41"/>
        <v>12843.277999999998</v>
      </c>
    </row>
    <row r="601" spans="1:10" ht="18.75" customHeight="1" outlineLevel="1">
      <c r="B601" s="80" t="s">
        <v>800</v>
      </c>
      <c r="C601" s="80">
        <v>100751</v>
      </c>
      <c r="D601" s="120" t="s">
        <v>923</v>
      </c>
      <c r="E601" s="138" t="s">
        <v>1147</v>
      </c>
      <c r="F601" s="80" t="s">
        <v>52</v>
      </c>
      <c r="G601" s="116">
        <v>69.08</v>
      </c>
      <c r="H601" s="163">
        <v>37.11</v>
      </c>
      <c r="I601" s="190">
        <f t="shared" si="38"/>
        <v>46.387500000000003</v>
      </c>
      <c r="J601" s="163">
        <f t="shared" si="41"/>
        <v>3204.4485</v>
      </c>
    </row>
    <row r="602" spans="1:10" ht="18.75" customHeight="1" outlineLevel="1">
      <c r="B602" s="80" t="s">
        <v>801</v>
      </c>
      <c r="C602" s="80">
        <v>100751</v>
      </c>
      <c r="D602" s="120" t="s">
        <v>923</v>
      </c>
      <c r="E602" s="138" t="s">
        <v>1148</v>
      </c>
      <c r="F602" s="80" t="s">
        <v>52</v>
      </c>
      <c r="G602" s="116">
        <v>69.08</v>
      </c>
      <c r="H602" s="163">
        <v>37.11</v>
      </c>
      <c r="I602" s="190">
        <f t="shared" si="38"/>
        <v>46.387500000000003</v>
      </c>
      <c r="J602" s="163">
        <f t="shared" si="41"/>
        <v>3204.4485</v>
      </c>
    </row>
    <row r="603" spans="1:10" ht="18.75" customHeight="1" outlineLevel="1">
      <c r="B603" s="80" t="s">
        <v>802</v>
      </c>
      <c r="C603" s="80" t="s">
        <v>191</v>
      </c>
      <c r="D603" s="80" t="s">
        <v>65</v>
      </c>
      <c r="E603" s="138" t="s">
        <v>803</v>
      </c>
      <c r="F603" s="80" t="s">
        <v>52</v>
      </c>
      <c r="G603" s="116">
        <v>69.08</v>
      </c>
      <c r="H603" s="163">
        <v>11.02</v>
      </c>
      <c r="I603" s="190">
        <f t="shared" si="38"/>
        <v>13.774999999999999</v>
      </c>
      <c r="J603" s="163">
        <f t="shared" si="41"/>
        <v>951.57699999999988</v>
      </c>
    </row>
    <row r="604" spans="1:10" ht="18.75" customHeight="1" outlineLevel="1">
      <c r="B604" s="122"/>
      <c r="C604" s="123"/>
      <c r="D604" s="123"/>
      <c r="E604" s="123"/>
      <c r="F604" s="123"/>
      <c r="G604" s="123"/>
      <c r="H604" s="164"/>
      <c r="I604" s="190"/>
      <c r="J604" s="163"/>
    </row>
    <row r="605" spans="1:10" s="119" customFormat="1" ht="18.75" customHeight="1">
      <c r="A605" s="74"/>
      <c r="B605" s="74"/>
      <c r="C605" s="74"/>
      <c r="D605" s="74"/>
      <c r="E605" s="76"/>
      <c r="F605" s="74"/>
      <c r="G605" s="108"/>
      <c r="H605" s="162"/>
      <c r="I605" s="162"/>
      <c r="J605" s="163"/>
    </row>
    <row r="606" spans="1:10" ht="18.75" customHeight="1">
      <c r="B606" s="103">
        <v>24</v>
      </c>
      <c r="C606" s="103"/>
      <c r="D606" s="103"/>
      <c r="E606" s="85" t="s">
        <v>1245</v>
      </c>
      <c r="F606" s="85"/>
      <c r="G606" s="137"/>
      <c r="H606" s="154"/>
      <c r="I606" s="154"/>
      <c r="J606" s="154">
        <f>SUM(J607:J612)</f>
        <v>99409.708750000005</v>
      </c>
    </row>
    <row r="607" spans="1:10" ht="51" outlineLevel="1">
      <c r="B607" s="120" t="s">
        <v>99</v>
      </c>
      <c r="C607" s="141" t="s">
        <v>1250</v>
      </c>
      <c r="D607" s="141" t="s">
        <v>1253</v>
      </c>
      <c r="E607" s="140" t="s">
        <v>1260</v>
      </c>
      <c r="F607" s="80" t="s">
        <v>59</v>
      </c>
      <c r="G607" s="116">
        <v>60</v>
      </c>
      <c r="H607" s="163">
        <v>332.95</v>
      </c>
      <c r="I607" s="190">
        <f t="shared" ref="I607:I612" si="42">H607*$L$12</f>
        <v>416.1875</v>
      </c>
      <c r="J607" s="163">
        <f t="shared" ref="J607:J612" si="43">PRODUCT(G607*I607)</f>
        <v>24971.25</v>
      </c>
    </row>
    <row r="608" spans="1:10" ht="38.25" outlineLevel="1">
      <c r="B608" s="120" t="s">
        <v>430</v>
      </c>
      <c r="C608" s="141" t="s">
        <v>1250</v>
      </c>
      <c r="D608" s="141" t="s">
        <v>1254</v>
      </c>
      <c r="E608" s="140" t="s">
        <v>1261</v>
      </c>
      <c r="F608" s="80" t="s">
        <v>1262</v>
      </c>
      <c r="G608" s="116">
        <v>120</v>
      </c>
      <c r="H608" s="163">
        <v>5.01</v>
      </c>
      <c r="I608" s="190">
        <f t="shared" si="42"/>
        <v>6.2624999999999993</v>
      </c>
      <c r="J608" s="163">
        <f t="shared" si="43"/>
        <v>751.49999999999989</v>
      </c>
    </row>
    <row r="609" spans="1:11" ht="51" outlineLevel="1">
      <c r="B609" s="120" t="s">
        <v>1246</v>
      </c>
      <c r="C609" s="141" t="s">
        <v>1251</v>
      </c>
      <c r="D609" s="141" t="s">
        <v>1255</v>
      </c>
      <c r="E609" s="140" t="s">
        <v>1265</v>
      </c>
      <c r="F609" s="80" t="s">
        <v>59</v>
      </c>
      <c r="G609" s="116">
        <v>119</v>
      </c>
      <c r="H609" s="163">
        <v>8.89</v>
      </c>
      <c r="I609" s="190">
        <f t="shared" si="42"/>
        <v>11.112500000000001</v>
      </c>
      <c r="J609" s="163">
        <f t="shared" si="43"/>
        <v>1322.3875</v>
      </c>
    </row>
    <row r="610" spans="1:11" ht="38.25" outlineLevel="1">
      <c r="B610" s="120" t="s">
        <v>1247</v>
      </c>
      <c r="C610" s="141" t="s">
        <v>1252</v>
      </c>
      <c r="D610" s="141">
        <v>5502969</v>
      </c>
      <c r="E610" s="140" t="s">
        <v>1266</v>
      </c>
      <c r="F610" s="80" t="s">
        <v>50</v>
      </c>
      <c r="G610" s="116">
        <v>1452.15</v>
      </c>
      <c r="H610" s="163">
        <v>25.85</v>
      </c>
      <c r="I610" s="190">
        <f t="shared" si="42"/>
        <v>32.3125</v>
      </c>
      <c r="J610" s="163">
        <f t="shared" si="43"/>
        <v>46922.596875000003</v>
      </c>
    </row>
    <row r="611" spans="1:11" ht="25.5" outlineLevel="1">
      <c r="B611" s="120" t="s">
        <v>1248</v>
      </c>
      <c r="C611" s="141" t="s">
        <v>1250</v>
      </c>
      <c r="D611" s="141" t="s">
        <v>1256</v>
      </c>
      <c r="E611" s="140" t="s">
        <v>1263</v>
      </c>
      <c r="F611" s="80" t="s">
        <v>50</v>
      </c>
      <c r="G611" s="116">
        <v>1452.15</v>
      </c>
      <c r="H611" s="163">
        <v>12.13</v>
      </c>
      <c r="I611" s="190">
        <f t="shared" si="42"/>
        <v>15.162500000000001</v>
      </c>
      <c r="J611" s="163">
        <f t="shared" si="43"/>
        <v>22018.224375000005</v>
      </c>
    </row>
    <row r="612" spans="1:11" ht="38.25" outlineLevel="1">
      <c r="B612" s="120" t="s">
        <v>1249</v>
      </c>
      <c r="C612" s="141" t="s">
        <v>1250</v>
      </c>
      <c r="D612" s="141" t="s">
        <v>1257</v>
      </c>
      <c r="E612" s="140" t="s">
        <v>1264</v>
      </c>
      <c r="F612" s="80" t="s">
        <v>1262</v>
      </c>
      <c r="G612" s="116">
        <v>66</v>
      </c>
      <c r="H612" s="163">
        <v>41.5</v>
      </c>
      <c r="I612" s="190">
        <f t="shared" si="42"/>
        <v>51.875</v>
      </c>
      <c r="J612" s="163">
        <f t="shared" si="43"/>
        <v>3423.75</v>
      </c>
    </row>
    <row r="613" spans="1:11" ht="12.75" outlineLevel="1">
      <c r="B613" s="120" t="s">
        <v>1284</v>
      </c>
      <c r="C613" s="141" t="s">
        <v>923</v>
      </c>
      <c r="D613" s="141">
        <v>98459</v>
      </c>
      <c r="E613" s="140" t="s">
        <v>1282</v>
      </c>
      <c r="F613" s="80" t="s">
        <v>52</v>
      </c>
      <c r="G613" s="116">
        <v>240</v>
      </c>
      <c r="H613" s="163">
        <v>112.4</v>
      </c>
      <c r="I613" s="190">
        <f t="shared" ref="I613" si="44">H613*$L$12</f>
        <v>140.5</v>
      </c>
      <c r="J613" s="163">
        <f t="shared" ref="J613" si="45">PRODUCT(G613*I613)</f>
        <v>33720</v>
      </c>
    </row>
    <row r="614" spans="1:11" ht="12.75" outlineLevel="1">
      <c r="B614" s="120" t="s">
        <v>1285</v>
      </c>
      <c r="C614" s="141" t="s">
        <v>923</v>
      </c>
      <c r="D614" s="141">
        <v>98524</v>
      </c>
      <c r="E614" s="140" t="s">
        <v>1283</v>
      </c>
      <c r="F614" s="80" t="s">
        <v>52</v>
      </c>
      <c r="G614" s="116">
        <v>1400</v>
      </c>
      <c r="H614" s="163">
        <v>2.7</v>
      </c>
      <c r="I614" s="190">
        <f t="shared" ref="I614" si="46">H614*$L$12</f>
        <v>3.375</v>
      </c>
      <c r="J614" s="163">
        <f t="shared" ref="J614" si="47">PRODUCT(G614*I614)</f>
        <v>4725</v>
      </c>
    </row>
    <row r="615" spans="1:11" ht="12.75" outlineLevel="1">
      <c r="B615" s="120"/>
      <c r="C615" s="141"/>
      <c r="D615" s="141"/>
      <c r="E615" s="140"/>
      <c r="F615" s="80"/>
      <c r="G615" s="116"/>
      <c r="H615" s="163"/>
      <c r="I615" s="190"/>
      <c r="J615" s="163"/>
    </row>
    <row r="616" spans="1:11" s="119" customFormat="1" ht="18.75" customHeight="1">
      <c r="A616" s="74"/>
      <c r="B616" s="74"/>
      <c r="C616" s="74"/>
      <c r="D616" s="74"/>
      <c r="E616" s="76"/>
      <c r="F616" s="74"/>
      <c r="G616" s="108"/>
      <c r="H616" s="162"/>
      <c r="I616" s="162"/>
      <c r="J616" s="163"/>
    </row>
    <row r="617" spans="1:11" ht="18.75" customHeight="1">
      <c r="B617" s="103">
        <v>25</v>
      </c>
      <c r="C617" s="103"/>
      <c r="D617" s="103"/>
      <c r="E617" s="85" t="s">
        <v>18</v>
      </c>
      <c r="F617" s="85"/>
      <c r="G617" s="137"/>
      <c r="H617" s="154"/>
      <c r="I617" s="154"/>
      <c r="J617" s="154">
        <f>SUM(J618:J619)</f>
        <v>5450.7522500000005</v>
      </c>
    </row>
    <row r="618" spans="1:11" ht="18.75" customHeight="1" outlineLevel="1">
      <c r="B618" s="120" t="s">
        <v>1258</v>
      </c>
      <c r="C618" s="141">
        <v>9537</v>
      </c>
      <c r="D618" s="141" t="s">
        <v>923</v>
      </c>
      <c r="E618" s="140" t="s">
        <v>900</v>
      </c>
      <c r="F618" s="80" t="s">
        <v>52</v>
      </c>
      <c r="G618" s="116">
        <v>1514.3</v>
      </c>
      <c r="H618" s="163">
        <v>2.81</v>
      </c>
      <c r="I618" s="190">
        <f t="shared" ref="I618:I619" si="48">H618*$L$12</f>
        <v>3.5125000000000002</v>
      </c>
      <c r="J618" s="163">
        <f t="shared" ref="J618:J619" si="49">PRODUCT(G618*I618)</f>
        <v>5318.9787500000002</v>
      </c>
    </row>
    <row r="619" spans="1:11" ht="18.75" customHeight="1" outlineLevel="1">
      <c r="B619" s="120" t="s">
        <v>1259</v>
      </c>
      <c r="C619" s="37" t="s">
        <v>108</v>
      </c>
      <c r="D619" s="37" t="s">
        <v>923</v>
      </c>
      <c r="E619" s="36" t="s">
        <v>499</v>
      </c>
      <c r="F619" s="80" t="s">
        <v>52</v>
      </c>
      <c r="G619" s="116">
        <v>0.27</v>
      </c>
      <c r="H619" s="163">
        <v>390.44</v>
      </c>
      <c r="I619" s="190">
        <f t="shared" si="48"/>
        <v>488.05</v>
      </c>
      <c r="J619" s="163">
        <f t="shared" si="49"/>
        <v>131.77350000000001</v>
      </c>
    </row>
    <row r="620" spans="1:11" ht="18.75" customHeight="1" outlineLevel="1">
      <c r="B620" s="122"/>
      <c r="C620" s="123"/>
      <c r="D620" s="123"/>
      <c r="E620" s="123"/>
      <c r="F620" s="123"/>
      <c r="G620" s="123"/>
      <c r="H620" s="164"/>
      <c r="I620" s="164"/>
      <c r="J620" s="164"/>
    </row>
    <row r="621" spans="1:11" ht="18.75" customHeight="1">
      <c r="B621" s="74"/>
      <c r="C621" s="74"/>
      <c r="D621" s="74"/>
      <c r="G621" s="108"/>
      <c r="H621" s="162"/>
      <c r="I621" s="162"/>
      <c r="J621" s="162"/>
    </row>
    <row r="622" spans="1:11" ht="18.75" customHeight="1">
      <c r="B622" s="273" t="s">
        <v>1286</v>
      </c>
      <c r="C622" s="274"/>
      <c r="D622" s="274"/>
      <c r="E622" s="274"/>
      <c r="F622" s="274"/>
      <c r="G622" s="274"/>
      <c r="H622" s="275"/>
      <c r="I622" s="171" t="s">
        <v>927</v>
      </c>
      <c r="J622" s="152">
        <f>J14</f>
        <v>3472300.0202499996</v>
      </c>
      <c r="K622" s="67">
        <v>2495844.2200000002</v>
      </c>
    </row>
    <row r="623" spans="1:11" ht="18.75" customHeight="1">
      <c r="B623" s="273" t="s">
        <v>1287</v>
      </c>
      <c r="C623" s="274"/>
      <c r="D623" s="274"/>
      <c r="E623" s="274"/>
      <c r="F623" s="274"/>
      <c r="G623" s="274"/>
      <c r="H623" s="275"/>
      <c r="I623" s="171" t="s">
        <v>1268</v>
      </c>
      <c r="J623" s="152">
        <v>2317203.2000000002</v>
      </c>
      <c r="K623" s="67">
        <v>2495844.2200000002</v>
      </c>
    </row>
    <row r="624" spans="1:11" ht="29.25" customHeight="1">
      <c r="B624" s="273" t="s">
        <v>1288</v>
      </c>
      <c r="C624" s="274"/>
      <c r="D624" s="274"/>
      <c r="E624" s="274"/>
      <c r="F624" s="274"/>
      <c r="G624" s="274"/>
      <c r="H624" s="275"/>
      <c r="I624" s="244" t="s">
        <v>1269</v>
      </c>
      <c r="J624" s="152">
        <v>1155096.82</v>
      </c>
      <c r="K624" s="67">
        <v>2495844.2200000002</v>
      </c>
    </row>
    <row r="625" spans="1:10" ht="18.75" customHeight="1" thickBot="1">
      <c r="G625" s="108"/>
      <c r="H625" s="159"/>
      <c r="I625" s="159"/>
      <c r="J625" s="82"/>
    </row>
    <row r="626" spans="1:10" ht="18.75" customHeight="1" collapsed="1">
      <c r="B626" s="255" t="s">
        <v>901</v>
      </c>
      <c r="C626" s="256"/>
      <c r="D626" s="256"/>
      <c r="E626" s="256"/>
      <c r="F626" s="256"/>
      <c r="G626" s="257"/>
      <c r="H626" s="162"/>
      <c r="I626" s="162"/>
      <c r="J626" s="105"/>
    </row>
    <row r="627" spans="1:10" ht="18.75" customHeight="1">
      <c r="B627" s="258"/>
      <c r="C627" s="259"/>
      <c r="D627" s="259"/>
      <c r="E627" s="259"/>
      <c r="F627" s="259"/>
      <c r="G627" s="260"/>
      <c r="J627" s="153"/>
    </row>
    <row r="628" spans="1:10" ht="18.75" customHeight="1">
      <c r="B628" s="261" t="s">
        <v>106</v>
      </c>
      <c r="C628" s="262"/>
      <c r="D628" s="262"/>
      <c r="E628" s="262"/>
      <c r="F628" s="262"/>
      <c r="G628" s="263"/>
    </row>
    <row r="629" spans="1:10" ht="18.75" customHeight="1">
      <c r="B629" s="264"/>
      <c r="C629" s="262"/>
      <c r="D629" s="262"/>
      <c r="E629" s="262"/>
      <c r="F629" s="262"/>
      <c r="G629" s="263"/>
    </row>
    <row r="630" spans="1:10" s="105" customFormat="1" ht="18.75" customHeight="1">
      <c r="A630" s="74"/>
      <c r="B630" s="246" t="s">
        <v>107</v>
      </c>
      <c r="C630" s="247"/>
      <c r="D630" s="247"/>
      <c r="E630" s="247"/>
      <c r="F630" s="247"/>
      <c r="G630" s="248"/>
      <c r="H630" s="160"/>
      <c r="I630" s="160"/>
      <c r="J630" s="245">
        <v>1155096.8202500001</v>
      </c>
    </row>
    <row r="631" spans="1:10" ht="18.75" customHeight="1" thickBot="1">
      <c r="B631" s="94"/>
      <c r="C631" s="95"/>
      <c r="D631" s="95"/>
      <c r="E631" s="96"/>
      <c r="F631" s="97"/>
      <c r="G631" s="107"/>
    </row>
    <row r="636" spans="1:10" s="74" customFormat="1" ht="18.75" customHeight="1">
      <c r="B636" s="75"/>
      <c r="C636" s="75"/>
      <c r="D636" s="75"/>
      <c r="E636" s="76"/>
      <c r="G636" s="106"/>
      <c r="H636" s="160"/>
      <c r="I636" s="160"/>
      <c r="J636" s="67"/>
    </row>
    <row r="647" spans="1:10" s="124" customFormat="1" ht="18.75" customHeight="1">
      <c r="A647" s="74"/>
      <c r="B647" s="75"/>
      <c r="C647" s="75"/>
      <c r="D647" s="75"/>
      <c r="E647" s="76"/>
      <c r="F647" s="74"/>
      <c r="G647" s="106"/>
      <c r="H647" s="160"/>
      <c r="I647" s="160"/>
      <c r="J647" s="67"/>
    </row>
    <row r="648" spans="1:10" s="124" customFormat="1" ht="18.75" customHeight="1">
      <c r="A648" s="74"/>
      <c r="B648" s="75"/>
      <c r="C648" s="75"/>
      <c r="D648" s="75"/>
      <c r="E648" s="76"/>
      <c r="F648" s="74"/>
      <c r="G648" s="106"/>
      <c r="H648" s="160"/>
      <c r="I648" s="160"/>
      <c r="J648" s="67"/>
    </row>
    <row r="669" spans="1:10" s="124" customFormat="1" ht="18.75" customHeight="1">
      <c r="A669" s="74"/>
      <c r="B669" s="75"/>
      <c r="C669" s="75"/>
      <c r="D669" s="75"/>
      <c r="E669" s="76"/>
      <c r="F669" s="74"/>
      <c r="G669" s="106"/>
      <c r="H669" s="160"/>
      <c r="I669" s="160"/>
      <c r="J669" s="67"/>
    </row>
    <row r="674" spans="1:10" s="124" customFormat="1" ht="18.75" customHeight="1">
      <c r="A674" s="74"/>
      <c r="B674" s="75"/>
      <c r="C674" s="75"/>
      <c r="D674" s="75"/>
      <c r="E674" s="76"/>
      <c r="F674" s="74"/>
      <c r="G674" s="106"/>
      <c r="H674" s="160"/>
      <c r="I674" s="160"/>
      <c r="J674" s="67"/>
    </row>
  </sheetData>
  <mergeCells count="11">
    <mergeCell ref="B630:G630"/>
    <mergeCell ref="B1:J3"/>
    <mergeCell ref="B626:G627"/>
    <mergeCell ref="B628:G629"/>
    <mergeCell ref="B14:G14"/>
    <mergeCell ref="B179:J179"/>
    <mergeCell ref="B37:J37"/>
    <mergeCell ref="B18:J18"/>
    <mergeCell ref="B622:H622"/>
    <mergeCell ref="B623:H623"/>
    <mergeCell ref="B624:H624"/>
  </mergeCells>
  <phoneticPr fontId="31" type="noConversion"/>
  <conditionalFormatting sqref="G127 G617 G581 I12 G558 G566">
    <cfRule type="cellIs" dxfId="59" priority="237" stopIfTrue="1" operator="equal">
      <formula>0</formula>
    </cfRule>
  </conditionalFormatting>
  <conditionalFormatting sqref="I620">
    <cfRule type="cellIs" dxfId="58" priority="219" stopIfTrue="1" operator="equal">
      <formula>0</formula>
    </cfRule>
  </conditionalFormatting>
  <conditionalFormatting sqref="G12">
    <cfRule type="cellIs" dxfId="57" priority="89" stopIfTrue="1" operator="equal">
      <formula>0</formula>
    </cfRule>
  </conditionalFormatting>
  <conditionalFormatting sqref="J617">
    <cfRule type="cellIs" dxfId="56" priority="32" stopIfTrue="1" operator="equal">
      <formula>0</formula>
    </cfRule>
  </conditionalFormatting>
  <conditionalFormatting sqref="J581">
    <cfRule type="cellIs" dxfId="55" priority="31" stopIfTrue="1" operator="equal">
      <formula>0</formula>
    </cfRule>
  </conditionalFormatting>
  <conditionalFormatting sqref="J566">
    <cfRule type="cellIs" dxfId="54" priority="30" stopIfTrue="1" operator="equal">
      <formula>0</formula>
    </cfRule>
  </conditionalFormatting>
  <conditionalFormatting sqref="H12 H617:I617 H581:I581 H566:I566 H558:I558">
    <cfRule type="cellIs" dxfId="53" priority="27" stopIfTrue="1" operator="equal">
      <formula>0</formula>
    </cfRule>
  </conditionalFormatting>
  <conditionalFormatting sqref="H79">
    <cfRule type="cellIs" dxfId="52" priority="25" stopIfTrue="1" operator="equal">
      <formula>0</formula>
    </cfRule>
  </conditionalFormatting>
  <conditionalFormatting sqref="H124">
    <cfRule type="cellIs" dxfId="51" priority="23" stopIfTrue="1" operator="equal">
      <formula>0</formula>
    </cfRule>
  </conditionalFormatting>
  <conditionalFormatting sqref="H190">
    <cfRule type="cellIs" dxfId="50" priority="21" stopIfTrue="1" operator="equal">
      <formula>0</formula>
    </cfRule>
  </conditionalFormatting>
  <conditionalFormatting sqref="H195">
    <cfRule type="cellIs" dxfId="49" priority="20" stopIfTrue="1" operator="equal">
      <formula>0</formula>
    </cfRule>
  </conditionalFormatting>
  <conditionalFormatting sqref="H209">
    <cfRule type="cellIs" dxfId="48" priority="19" stopIfTrue="1" operator="equal">
      <formula>0</formula>
    </cfRule>
  </conditionalFormatting>
  <conditionalFormatting sqref="H234:I234">
    <cfRule type="cellIs" dxfId="47" priority="18" stopIfTrue="1" operator="equal">
      <formula>0</formula>
    </cfRule>
  </conditionalFormatting>
  <conditionalFormatting sqref="H246:J246">
    <cfRule type="cellIs" dxfId="46" priority="17" stopIfTrue="1" operator="equal">
      <formula>0</formula>
    </cfRule>
  </conditionalFormatting>
  <conditionalFormatting sqref="H321:I321">
    <cfRule type="cellIs" dxfId="45" priority="16" stopIfTrue="1" operator="equal">
      <formula>0</formula>
    </cfRule>
  </conditionalFormatting>
  <conditionalFormatting sqref="H333:J333">
    <cfRule type="cellIs" dxfId="44" priority="15" stopIfTrue="1" operator="equal">
      <formula>0</formula>
    </cfRule>
  </conditionalFormatting>
  <conditionalFormatting sqref="H376:I376">
    <cfRule type="cellIs" dxfId="43" priority="14" stopIfTrue="1" operator="equal">
      <formula>0</formula>
    </cfRule>
  </conditionalFormatting>
  <conditionalFormatting sqref="H449:I449">
    <cfRule type="cellIs" dxfId="42" priority="13" stopIfTrue="1" operator="equal">
      <formula>0</formula>
    </cfRule>
  </conditionalFormatting>
  <conditionalFormatting sqref="H517:I517">
    <cfRule type="cellIs" dxfId="41" priority="12" stopIfTrue="1" operator="equal">
      <formula>0</formula>
    </cfRule>
  </conditionalFormatting>
  <conditionalFormatting sqref="H524">
    <cfRule type="cellIs" dxfId="40" priority="11" stopIfTrue="1" operator="equal">
      <formula>0</formula>
    </cfRule>
  </conditionalFormatting>
  <conditionalFormatting sqref="H556:H557 H565 H580:J580">
    <cfRule type="cellIs" dxfId="39" priority="10" stopIfTrue="1" operator="equal">
      <formula>0</formula>
    </cfRule>
  </conditionalFormatting>
  <conditionalFormatting sqref="H620">
    <cfRule type="cellIs" dxfId="38" priority="9" stopIfTrue="1" operator="equal">
      <formula>0</formula>
    </cfRule>
  </conditionalFormatting>
  <conditionalFormatting sqref="H604">
    <cfRule type="cellIs" dxfId="37" priority="8" stopIfTrue="1" operator="equal">
      <formula>0</formula>
    </cfRule>
  </conditionalFormatting>
  <conditionalFormatting sqref="H409:J410">
    <cfRule type="cellIs" dxfId="36" priority="7" stopIfTrue="1" operator="equal">
      <formula>0</formula>
    </cfRule>
  </conditionalFormatting>
  <conditionalFormatting sqref="H422:J422">
    <cfRule type="cellIs" dxfId="35" priority="6" stopIfTrue="1" operator="equal">
      <formula>0</formula>
    </cfRule>
  </conditionalFormatting>
  <conditionalFormatting sqref="H564">
    <cfRule type="cellIs" dxfId="34" priority="5" stopIfTrue="1" operator="equal">
      <formula>0</formula>
    </cfRule>
  </conditionalFormatting>
  <conditionalFormatting sqref="H579">
    <cfRule type="cellIs" dxfId="33" priority="4" stopIfTrue="1" operator="equal">
      <formula>0</formula>
    </cfRule>
  </conditionalFormatting>
  <conditionalFormatting sqref="G606">
    <cfRule type="cellIs" dxfId="32" priority="3" stopIfTrue="1" operator="equal">
      <formula>0</formula>
    </cfRule>
  </conditionalFormatting>
  <conditionalFormatting sqref="J606">
    <cfRule type="cellIs" dxfId="31" priority="2" stopIfTrue="1" operator="equal">
      <formula>0</formula>
    </cfRule>
  </conditionalFormatting>
  <conditionalFormatting sqref="H606:I606">
    <cfRule type="cellIs" dxfId="30" priority="1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49" fitToHeight="0" orientation="portrait" r:id="rId1"/>
  <headerFooter alignWithMargins="0">
    <oddHeader xml:space="preserve">&amp;CMinistério da Educação
Fundo Nacional de Desenvolvimento da Educação
Coordenação Geral de Infra-Estrutura - CGEST
&amp;"Arial,Negrito"Planilha Orçamentária - Projeto Padrão Tipo 1&amp;"Arial,Normal"
</oddHeader>
    <oddFooter>Página &amp;P de &amp;N</oddFooter>
  </headerFooter>
  <rowBreaks count="1" manualBreakCount="1">
    <brk id="542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3"/>
  <sheetViews>
    <sheetView workbookViewId="0">
      <selection activeCell="I8" sqref="I8"/>
    </sheetView>
  </sheetViews>
  <sheetFormatPr defaultRowHeight="14.25"/>
  <cols>
    <col min="8" max="9" width="10.5" bestFit="1" customWidth="1"/>
  </cols>
  <sheetData>
    <row r="1" spans="1:9">
      <c r="A1" s="276" t="s">
        <v>950</v>
      </c>
      <c r="B1" s="276"/>
      <c r="C1" s="276"/>
      <c r="D1" s="276"/>
      <c r="E1" s="276"/>
      <c r="F1" s="276"/>
      <c r="G1" s="276"/>
      <c r="H1" s="276"/>
      <c r="I1" s="276"/>
    </row>
    <row r="2" spans="1:9">
      <c r="A2" t="s">
        <v>40</v>
      </c>
      <c r="B2" s="276" t="s">
        <v>951</v>
      </c>
      <c r="C2" s="276"/>
      <c r="D2" s="276"/>
      <c r="E2" s="276"/>
      <c r="F2" t="s">
        <v>952</v>
      </c>
      <c r="G2" t="s">
        <v>44</v>
      </c>
      <c r="H2" t="s">
        <v>953</v>
      </c>
      <c r="I2" t="s">
        <v>956</v>
      </c>
    </row>
    <row r="3" spans="1:9">
      <c r="A3" t="s">
        <v>954</v>
      </c>
      <c r="B3" s="276" t="s">
        <v>958</v>
      </c>
      <c r="C3" s="276"/>
      <c r="D3" s="276"/>
      <c r="E3" s="276"/>
      <c r="F3" t="s">
        <v>955</v>
      </c>
      <c r="G3">
        <v>7</v>
      </c>
      <c r="H3" s="193">
        <v>16.43</v>
      </c>
      <c r="I3" s="193">
        <f>PRODUCT(G3:H3)</f>
        <v>115.00999999999999</v>
      </c>
    </row>
    <row r="4" spans="1:9">
      <c r="A4" t="s">
        <v>957</v>
      </c>
      <c r="B4" s="276" t="s">
        <v>959</v>
      </c>
      <c r="C4" s="276"/>
      <c r="D4" s="276"/>
      <c r="E4" s="276"/>
      <c r="F4" t="s">
        <v>955</v>
      </c>
      <c r="G4">
        <v>5</v>
      </c>
      <c r="H4" s="193">
        <v>20.21</v>
      </c>
      <c r="I4" s="193">
        <f t="shared" ref="I4:I6" si="0">PRODUCT(G4:H4)</f>
        <v>101.05000000000001</v>
      </c>
    </row>
    <row r="5" spans="1:9">
      <c r="A5" t="s">
        <v>960</v>
      </c>
      <c r="B5" s="276" t="s">
        <v>962</v>
      </c>
      <c r="C5" s="276"/>
      <c r="D5" s="276"/>
      <c r="E5" s="276"/>
      <c r="F5" t="s">
        <v>964</v>
      </c>
      <c r="G5">
        <v>1.1499999999999999</v>
      </c>
      <c r="H5" s="193">
        <v>72.010000000000005</v>
      </c>
      <c r="I5" s="193">
        <f t="shared" si="0"/>
        <v>82.811499999999995</v>
      </c>
    </row>
    <row r="6" spans="1:9">
      <c r="A6" t="s">
        <v>961</v>
      </c>
      <c r="B6" s="276" t="s">
        <v>963</v>
      </c>
      <c r="C6" s="276"/>
      <c r="D6" s="276"/>
      <c r="E6" s="276"/>
      <c r="F6" t="s">
        <v>964</v>
      </c>
      <c r="G6">
        <v>0.3</v>
      </c>
      <c r="H6" s="193">
        <v>549.5</v>
      </c>
      <c r="I6" s="193">
        <f t="shared" si="0"/>
        <v>164.85</v>
      </c>
    </row>
    <row r="7" spans="1:9">
      <c r="B7" s="276"/>
      <c r="C7" s="276"/>
      <c r="D7" s="276"/>
      <c r="E7" s="276"/>
      <c r="H7" t="s">
        <v>956</v>
      </c>
      <c r="I7" s="194">
        <f>SUM(I3:I6)</f>
        <v>463.72149999999999</v>
      </c>
    </row>
    <row r="8" spans="1:9">
      <c r="B8" s="276"/>
      <c r="C8" s="276"/>
      <c r="D8" s="276"/>
      <c r="E8" s="276"/>
    </row>
    <row r="9" spans="1:9">
      <c r="B9" s="276"/>
      <c r="C9" s="276"/>
      <c r="D9" s="276"/>
      <c r="E9" s="276"/>
    </row>
    <row r="10" spans="1:9">
      <c r="B10" s="276"/>
      <c r="C10" s="276"/>
      <c r="D10" s="276"/>
      <c r="E10" s="276"/>
    </row>
    <row r="11" spans="1:9">
      <c r="B11" s="276"/>
      <c r="C11" s="276"/>
      <c r="D11" s="276"/>
      <c r="E11" s="276"/>
    </row>
    <row r="12" spans="1:9">
      <c r="B12" s="276"/>
      <c r="C12" s="276"/>
      <c r="D12" s="276"/>
      <c r="E12" s="276"/>
    </row>
    <row r="13" spans="1:9">
      <c r="B13" s="276"/>
      <c r="C13" s="276"/>
      <c r="D13" s="276"/>
      <c r="E13" s="276"/>
    </row>
    <row r="14" spans="1:9">
      <c r="B14" s="276"/>
      <c r="C14" s="276"/>
      <c r="D14" s="276"/>
      <c r="E14" s="276"/>
    </row>
    <row r="15" spans="1:9">
      <c r="B15" s="276"/>
      <c r="C15" s="276"/>
      <c r="D15" s="276"/>
      <c r="E15" s="276"/>
    </row>
    <row r="16" spans="1:9">
      <c r="B16" s="276"/>
      <c r="C16" s="276"/>
      <c r="D16" s="276"/>
      <c r="E16" s="276"/>
    </row>
    <row r="17" spans="2:5">
      <c r="B17" s="276"/>
      <c r="C17" s="276"/>
      <c r="D17" s="276"/>
      <c r="E17" s="276"/>
    </row>
    <row r="18" spans="2:5">
      <c r="B18" s="276"/>
      <c r="C18" s="276"/>
      <c r="D18" s="276"/>
      <c r="E18" s="276"/>
    </row>
    <row r="19" spans="2:5">
      <c r="B19" s="276"/>
      <c r="C19" s="276"/>
      <c r="D19" s="276"/>
      <c r="E19" s="276"/>
    </row>
    <row r="20" spans="2:5">
      <c r="B20" s="276"/>
      <c r="C20" s="276"/>
      <c r="D20" s="276"/>
      <c r="E20" s="276"/>
    </row>
    <row r="21" spans="2:5">
      <c r="B21" s="276"/>
      <c r="C21" s="276"/>
      <c r="D21" s="276"/>
      <c r="E21" s="276"/>
    </row>
    <row r="22" spans="2:5">
      <c r="B22" s="276"/>
      <c r="C22" s="276"/>
      <c r="D22" s="276"/>
      <c r="E22" s="276"/>
    </row>
    <row r="23" spans="2:5">
      <c r="B23" s="276"/>
      <c r="C23" s="276"/>
      <c r="D23" s="276"/>
      <c r="E23" s="276"/>
    </row>
  </sheetData>
  <mergeCells count="23">
    <mergeCell ref="B23:E23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11:E11"/>
    <mergeCell ref="B2:E2"/>
    <mergeCell ref="A1:I1"/>
    <mergeCell ref="B3:E3"/>
    <mergeCell ref="B4:E4"/>
    <mergeCell ref="B5:E5"/>
    <mergeCell ref="B6:E6"/>
    <mergeCell ref="B7:E7"/>
    <mergeCell ref="B8:E8"/>
    <mergeCell ref="B9:E9"/>
    <mergeCell ref="B10:E10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9"/>
  <sheetViews>
    <sheetView view="pageBreakPreview" zoomScaleNormal="80" zoomScaleSheetLayoutView="100" workbookViewId="0">
      <selection activeCell="M64" sqref="M64"/>
    </sheetView>
  </sheetViews>
  <sheetFormatPr defaultRowHeight="12.75"/>
  <cols>
    <col min="1" max="1" width="12" style="22" customWidth="1"/>
    <col min="2" max="2" width="65.875" style="22" customWidth="1"/>
    <col min="3" max="3" width="19.875" style="22" customWidth="1"/>
    <col min="4" max="4" width="9.25" style="22" bestFit="1" customWidth="1"/>
    <col min="5" max="5" width="11.25" style="22" customWidth="1"/>
    <col min="6" max="12" width="12.625" style="22" customWidth="1"/>
    <col min="13" max="13" width="12.5" style="22" customWidth="1"/>
    <col min="14" max="16" width="14.125" style="22" customWidth="1"/>
    <col min="17" max="17" width="18.75" style="22" customWidth="1"/>
    <col min="18" max="18" width="22.625" style="22" customWidth="1"/>
    <col min="19" max="259" width="9" style="22"/>
    <col min="260" max="260" width="42.625" style="22" customWidth="1"/>
    <col min="261" max="261" width="14" style="22" customWidth="1"/>
    <col min="262" max="262" width="9.25" style="22" bestFit="1" customWidth="1"/>
    <col min="263" max="263" width="11.25" style="22" customWidth="1"/>
    <col min="264" max="270" width="12.625" style="22" customWidth="1"/>
    <col min="271" max="271" width="10.5" style="22" customWidth="1"/>
    <col min="272" max="515" width="9" style="22"/>
    <col min="516" max="516" width="42.625" style="22" customWidth="1"/>
    <col min="517" max="517" width="14" style="22" customWidth="1"/>
    <col min="518" max="518" width="9.25" style="22" bestFit="1" customWidth="1"/>
    <col min="519" max="519" width="11.25" style="22" customWidth="1"/>
    <col min="520" max="526" width="12.625" style="22" customWidth="1"/>
    <col min="527" max="527" width="10.5" style="22" customWidth="1"/>
    <col min="528" max="771" width="9" style="22"/>
    <col min="772" max="772" width="42.625" style="22" customWidth="1"/>
    <col min="773" max="773" width="14" style="22" customWidth="1"/>
    <col min="774" max="774" width="9.25" style="22" bestFit="1" customWidth="1"/>
    <col min="775" max="775" width="11.25" style="22" customWidth="1"/>
    <col min="776" max="782" width="12.625" style="22" customWidth="1"/>
    <col min="783" max="783" width="10.5" style="22" customWidth="1"/>
    <col min="784" max="1027" width="9" style="22"/>
    <col min="1028" max="1028" width="42.625" style="22" customWidth="1"/>
    <col min="1029" max="1029" width="14" style="22" customWidth="1"/>
    <col min="1030" max="1030" width="9.25" style="22" bestFit="1" customWidth="1"/>
    <col min="1031" max="1031" width="11.25" style="22" customWidth="1"/>
    <col min="1032" max="1038" width="12.625" style="22" customWidth="1"/>
    <col min="1039" max="1039" width="10.5" style="22" customWidth="1"/>
    <col min="1040" max="1283" width="9" style="22"/>
    <col min="1284" max="1284" width="42.625" style="22" customWidth="1"/>
    <col min="1285" max="1285" width="14" style="22" customWidth="1"/>
    <col min="1286" max="1286" width="9.25" style="22" bestFit="1" customWidth="1"/>
    <col min="1287" max="1287" width="11.25" style="22" customWidth="1"/>
    <col min="1288" max="1294" width="12.625" style="22" customWidth="1"/>
    <col min="1295" max="1295" width="10.5" style="22" customWidth="1"/>
    <col min="1296" max="1539" width="9" style="22"/>
    <col min="1540" max="1540" width="42.625" style="22" customWidth="1"/>
    <col min="1541" max="1541" width="14" style="22" customWidth="1"/>
    <col min="1542" max="1542" width="9.25" style="22" bestFit="1" customWidth="1"/>
    <col min="1543" max="1543" width="11.25" style="22" customWidth="1"/>
    <col min="1544" max="1550" width="12.625" style="22" customWidth="1"/>
    <col min="1551" max="1551" width="10.5" style="22" customWidth="1"/>
    <col min="1552" max="1795" width="9" style="22"/>
    <col min="1796" max="1796" width="42.625" style="22" customWidth="1"/>
    <col min="1797" max="1797" width="14" style="22" customWidth="1"/>
    <col min="1798" max="1798" width="9.25" style="22" bestFit="1" customWidth="1"/>
    <col min="1799" max="1799" width="11.25" style="22" customWidth="1"/>
    <col min="1800" max="1806" width="12.625" style="22" customWidth="1"/>
    <col min="1807" max="1807" width="10.5" style="22" customWidth="1"/>
    <col min="1808" max="2051" width="9" style="22"/>
    <col min="2052" max="2052" width="42.625" style="22" customWidth="1"/>
    <col min="2053" max="2053" width="14" style="22" customWidth="1"/>
    <col min="2054" max="2054" width="9.25" style="22" bestFit="1" customWidth="1"/>
    <col min="2055" max="2055" width="11.25" style="22" customWidth="1"/>
    <col min="2056" max="2062" width="12.625" style="22" customWidth="1"/>
    <col min="2063" max="2063" width="10.5" style="22" customWidth="1"/>
    <col min="2064" max="2307" width="9" style="22"/>
    <col min="2308" max="2308" width="42.625" style="22" customWidth="1"/>
    <col min="2309" max="2309" width="14" style="22" customWidth="1"/>
    <col min="2310" max="2310" width="9.25" style="22" bestFit="1" customWidth="1"/>
    <col min="2311" max="2311" width="11.25" style="22" customWidth="1"/>
    <col min="2312" max="2318" width="12.625" style="22" customWidth="1"/>
    <col min="2319" max="2319" width="10.5" style="22" customWidth="1"/>
    <col min="2320" max="2563" width="9" style="22"/>
    <col min="2564" max="2564" width="42.625" style="22" customWidth="1"/>
    <col min="2565" max="2565" width="14" style="22" customWidth="1"/>
    <col min="2566" max="2566" width="9.25" style="22" bestFit="1" customWidth="1"/>
    <col min="2567" max="2567" width="11.25" style="22" customWidth="1"/>
    <col min="2568" max="2574" width="12.625" style="22" customWidth="1"/>
    <col min="2575" max="2575" width="10.5" style="22" customWidth="1"/>
    <col min="2576" max="2819" width="9" style="22"/>
    <col min="2820" max="2820" width="42.625" style="22" customWidth="1"/>
    <col min="2821" max="2821" width="14" style="22" customWidth="1"/>
    <col min="2822" max="2822" width="9.25" style="22" bestFit="1" customWidth="1"/>
    <col min="2823" max="2823" width="11.25" style="22" customWidth="1"/>
    <col min="2824" max="2830" width="12.625" style="22" customWidth="1"/>
    <col min="2831" max="2831" width="10.5" style="22" customWidth="1"/>
    <col min="2832" max="3075" width="9" style="22"/>
    <col min="3076" max="3076" width="42.625" style="22" customWidth="1"/>
    <col min="3077" max="3077" width="14" style="22" customWidth="1"/>
    <col min="3078" max="3078" width="9.25" style="22" bestFit="1" customWidth="1"/>
    <col min="3079" max="3079" width="11.25" style="22" customWidth="1"/>
    <col min="3080" max="3086" width="12.625" style="22" customWidth="1"/>
    <col min="3087" max="3087" width="10.5" style="22" customWidth="1"/>
    <col min="3088" max="3331" width="9" style="22"/>
    <col min="3332" max="3332" width="42.625" style="22" customWidth="1"/>
    <col min="3333" max="3333" width="14" style="22" customWidth="1"/>
    <col min="3334" max="3334" width="9.25" style="22" bestFit="1" customWidth="1"/>
    <col min="3335" max="3335" width="11.25" style="22" customWidth="1"/>
    <col min="3336" max="3342" width="12.625" style="22" customWidth="1"/>
    <col min="3343" max="3343" width="10.5" style="22" customWidth="1"/>
    <col min="3344" max="3587" width="9" style="22"/>
    <col min="3588" max="3588" width="42.625" style="22" customWidth="1"/>
    <col min="3589" max="3589" width="14" style="22" customWidth="1"/>
    <col min="3590" max="3590" width="9.25" style="22" bestFit="1" customWidth="1"/>
    <col min="3591" max="3591" width="11.25" style="22" customWidth="1"/>
    <col min="3592" max="3598" width="12.625" style="22" customWidth="1"/>
    <col min="3599" max="3599" width="10.5" style="22" customWidth="1"/>
    <col min="3600" max="3843" width="9" style="22"/>
    <col min="3844" max="3844" width="42.625" style="22" customWidth="1"/>
    <col min="3845" max="3845" width="14" style="22" customWidth="1"/>
    <col min="3846" max="3846" width="9.25" style="22" bestFit="1" customWidth="1"/>
    <col min="3847" max="3847" width="11.25" style="22" customWidth="1"/>
    <col min="3848" max="3854" width="12.625" style="22" customWidth="1"/>
    <col min="3855" max="3855" width="10.5" style="22" customWidth="1"/>
    <col min="3856" max="4099" width="9" style="22"/>
    <col min="4100" max="4100" width="42.625" style="22" customWidth="1"/>
    <col min="4101" max="4101" width="14" style="22" customWidth="1"/>
    <col min="4102" max="4102" width="9.25" style="22" bestFit="1" customWidth="1"/>
    <col min="4103" max="4103" width="11.25" style="22" customWidth="1"/>
    <col min="4104" max="4110" width="12.625" style="22" customWidth="1"/>
    <col min="4111" max="4111" width="10.5" style="22" customWidth="1"/>
    <col min="4112" max="4355" width="9" style="22"/>
    <col min="4356" max="4356" width="42.625" style="22" customWidth="1"/>
    <col min="4357" max="4357" width="14" style="22" customWidth="1"/>
    <col min="4358" max="4358" width="9.25" style="22" bestFit="1" customWidth="1"/>
    <col min="4359" max="4359" width="11.25" style="22" customWidth="1"/>
    <col min="4360" max="4366" width="12.625" style="22" customWidth="1"/>
    <col min="4367" max="4367" width="10.5" style="22" customWidth="1"/>
    <col min="4368" max="4611" width="9" style="22"/>
    <col min="4612" max="4612" width="42.625" style="22" customWidth="1"/>
    <col min="4613" max="4613" width="14" style="22" customWidth="1"/>
    <col min="4614" max="4614" width="9.25" style="22" bestFit="1" customWidth="1"/>
    <col min="4615" max="4615" width="11.25" style="22" customWidth="1"/>
    <col min="4616" max="4622" width="12.625" style="22" customWidth="1"/>
    <col min="4623" max="4623" width="10.5" style="22" customWidth="1"/>
    <col min="4624" max="4867" width="9" style="22"/>
    <col min="4868" max="4868" width="42.625" style="22" customWidth="1"/>
    <col min="4869" max="4869" width="14" style="22" customWidth="1"/>
    <col min="4870" max="4870" width="9.25" style="22" bestFit="1" customWidth="1"/>
    <col min="4871" max="4871" width="11.25" style="22" customWidth="1"/>
    <col min="4872" max="4878" width="12.625" style="22" customWidth="1"/>
    <col min="4879" max="4879" width="10.5" style="22" customWidth="1"/>
    <col min="4880" max="5123" width="9" style="22"/>
    <col min="5124" max="5124" width="42.625" style="22" customWidth="1"/>
    <col min="5125" max="5125" width="14" style="22" customWidth="1"/>
    <col min="5126" max="5126" width="9.25" style="22" bestFit="1" customWidth="1"/>
    <col min="5127" max="5127" width="11.25" style="22" customWidth="1"/>
    <col min="5128" max="5134" width="12.625" style="22" customWidth="1"/>
    <col min="5135" max="5135" width="10.5" style="22" customWidth="1"/>
    <col min="5136" max="5379" width="9" style="22"/>
    <col min="5380" max="5380" width="42.625" style="22" customWidth="1"/>
    <col min="5381" max="5381" width="14" style="22" customWidth="1"/>
    <col min="5382" max="5382" width="9.25" style="22" bestFit="1" customWidth="1"/>
    <col min="5383" max="5383" width="11.25" style="22" customWidth="1"/>
    <col min="5384" max="5390" width="12.625" style="22" customWidth="1"/>
    <col min="5391" max="5391" width="10.5" style="22" customWidth="1"/>
    <col min="5392" max="5635" width="9" style="22"/>
    <col min="5636" max="5636" width="42.625" style="22" customWidth="1"/>
    <col min="5637" max="5637" width="14" style="22" customWidth="1"/>
    <col min="5638" max="5638" width="9.25" style="22" bestFit="1" customWidth="1"/>
    <col min="5639" max="5639" width="11.25" style="22" customWidth="1"/>
    <col min="5640" max="5646" width="12.625" style="22" customWidth="1"/>
    <col min="5647" max="5647" width="10.5" style="22" customWidth="1"/>
    <col min="5648" max="5891" width="9" style="22"/>
    <col min="5892" max="5892" width="42.625" style="22" customWidth="1"/>
    <col min="5893" max="5893" width="14" style="22" customWidth="1"/>
    <col min="5894" max="5894" width="9.25" style="22" bestFit="1" customWidth="1"/>
    <col min="5895" max="5895" width="11.25" style="22" customWidth="1"/>
    <col min="5896" max="5902" width="12.625" style="22" customWidth="1"/>
    <col min="5903" max="5903" width="10.5" style="22" customWidth="1"/>
    <col min="5904" max="6147" width="9" style="22"/>
    <col min="6148" max="6148" width="42.625" style="22" customWidth="1"/>
    <col min="6149" max="6149" width="14" style="22" customWidth="1"/>
    <col min="6150" max="6150" width="9.25" style="22" bestFit="1" customWidth="1"/>
    <col min="6151" max="6151" width="11.25" style="22" customWidth="1"/>
    <col min="6152" max="6158" width="12.625" style="22" customWidth="1"/>
    <col min="6159" max="6159" width="10.5" style="22" customWidth="1"/>
    <col min="6160" max="6403" width="9" style="22"/>
    <col min="6404" max="6404" width="42.625" style="22" customWidth="1"/>
    <col min="6405" max="6405" width="14" style="22" customWidth="1"/>
    <col min="6406" max="6406" width="9.25" style="22" bestFit="1" customWidth="1"/>
    <col min="6407" max="6407" width="11.25" style="22" customWidth="1"/>
    <col min="6408" max="6414" width="12.625" style="22" customWidth="1"/>
    <col min="6415" max="6415" width="10.5" style="22" customWidth="1"/>
    <col min="6416" max="6659" width="9" style="22"/>
    <col min="6660" max="6660" width="42.625" style="22" customWidth="1"/>
    <col min="6661" max="6661" width="14" style="22" customWidth="1"/>
    <col min="6662" max="6662" width="9.25" style="22" bestFit="1" customWidth="1"/>
    <col min="6663" max="6663" width="11.25" style="22" customWidth="1"/>
    <col min="6664" max="6670" width="12.625" style="22" customWidth="1"/>
    <col min="6671" max="6671" width="10.5" style="22" customWidth="1"/>
    <col min="6672" max="6915" width="9" style="22"/>
    <col min="6916" max="6916" width="42.625" style="22" customWidth="1"/>
    <col min="6917" max="6917" width="14" style="22" customWidth="1"/>
    <col min="6918" max="6918" width="9.25" style="22" bestFit="1" customWidth="1"/>
    <col min="6919" max="6919" width="11.25" style="22" customWidth="1"/>
    <col min="6920" max="6926" width="12.625" style="22" customWidth="1"/>
    <col min="6927" max="6927" width="10.5" style="22" customWidth="1"/>
    <col min="6928" max="7171" width="9" style="22"/>
    <col min="7172" max="7172" width="42.625" style="22" customWidth="1"/>
    <col min="7173" max="7173" width="14" style="22" customWidth="1"/>
    <col min="7174" max="7174" width="9.25" style="22" bestFit="1" customWidth="1"/>
    <col min="7175" max="7175" width="11.25" style="22" customWidth="1"/>
    <col min="7176" max="7182" width="12.625" style="22" customWidth="1"/>
    <col min="7183" max="7183" width="10.5" style="22" customWidth="1"/>
    <col min="7184" max="7427" width="9" style="22"/>
    <col min="7428" max="7428" width="42.625" style="22" customWidth="1"/>
    <col min="7429" max="7429" width="14" style="22" customWidth="1"/>
    <col min="7430" max="7430" width="9.25" style="22" bestFit="1" customWidth="1"/>
    <col min="7431" max="7431" width="11.25" style="22" customWidth="1"/>
    <col min="7432" max="7438" width="12.625" style="22" customWidth="1"/>
    <col min="7439" max="7439" width="10.5" style="22" customWidth="1"/>
    <col min="7440" max="7683" width="9" style="22"/>
    <col min="7684" max="7684" width="42.625" style="22" customWidth="1"/>
    <col min="7685" max="7685" width="14" style="22" customWidth="1"/>
    <col min="7686" max="7686" width="9.25" style="22" bestFit="1" customWidth="1"/>
    <col min="7687" max="7687" width="11.25" style="22" customWidth="1"/>
    <col min="7688" max="7694" width="12.625" style="22" customWidth="1"/>
    <col min="7695" max="7695" width="10.5" style="22" customWidth="1"/>
    <col min="7696" max="7939" width="9" style="22"/>
    <col min="7940" max="7940" width="42.625" style="22" customWidth="1"/>
    <col min="7941" max="7941" width="14" style="22" customWidth="1"/>
    <col min="7942" max="7942" width="9.25" style="22" bestFit="1" customWidth="1"/>
    <col min="7943" max="7943" width="11.25" style="22" customWidth="1"/>
    <col min="7944" max="7950" width="12.625" style="22" customWidth="1"/>
    <col min="7951" max="7951" width="10.5" style="22" customWidth="1"/>
    <col min="7952" max="8195" width="9" style="22"/>
    <col min="8196" max="8196" width="42.625" style="22" customWidth="1"/>
    <col min="8197" max="8197" width="14" style="22" customWidth="1"/>
    <col min="8198" max="8198" width="9.25" style="22" bestFit="1" customWidth="1"/>
    <col min="8199" max="8199" width="11.25" style="22" customWidth="1"/>
    <col min="8200" max="8206" width="12.625" style="22" customWidth="1"/>
    <col min="8207" max="8207" width="10.5" style="22" customWidth="1"/>
    <col min="8208" max="8451" width="9" style="22"/>
    <col min="8452" max="8452" width="42.625" style="22" customWidth="1"/>
    <col min="8453" max="8453" width="14" style="22" customWidth="1"/>
    <col min="8454" max="8454" width="9.25" style="22" bestFit="1" customWidth="1"/>
    <col min="8455" max="8455" width="11.25" style="22" customWidth="1"/>
    <col min="8456" max="8462" width="12.625" style="22" customWidth="1"/>
    <col min="8463" max="8463" width="10.5" style="22" customWidth="1"/>
    <col min="8464" max="8707" width="9" style="22"/>
    <col min="8708" max="8708" width="42.625" style="22" customWidth="1"/>
    <col min="8709" max="8709" width="14" style="22" customWidth="1"/>
    <col min="8710" max="8710" width="9.25" style="22" bestFit="1" customWidth="1"/>
    <col min="8711" max="8711" width="11.25" style="22" customWidth="1"/>
    <col min="8712" max="8718" width="12.625" style="22" customWidth="1"/>
    <col min="8719" max="8719" width="10.5" style="22" customWidth="1"/>
    <col min="8720" max="8963" width="9" style="22"/>
    <col min="8964" max="8964" width="42.625" style="22" customWidth="1"/>
    <col min="8965" max="8965" width="14" style="22" customWidth="1"/>
    <col min="8966" max="8966" width="9.25" style="22" bestFit="1" customWidth="1"/>
    <col min="8967" max="8967" width="11.25" style="22" customWidth="1"/>
    <col min="8968" max="8974" width="12.625" style="22" customWidth="1"/>
    <col min="8975" max="8975" width="10.5" style="22" customWidth="1"/>
    <col min="8976" max="9219" width="9" style="22"/>
    <col min="9220" max="9220" width="42.625" style="22" customWidth="1"/>
    <col min="9221" max="9221" width="14" style="22" customWidth="1"/>
    <col min="9222" max="9222" width="9.25" style="22" bestFit="1" customWidth="1"/>
    <col min="9223" max="9223" width="11.25" style="22" customWidth="1"/>
    <col min="9224" max="9230" width="12.625" style="22" customWidth="1"/>
    <col min="9231" max="9231" width="10.5" style="22" customWidth="1"/>
    <col min="9232" max="9475" width="9" style="22"/>
    <col min="9476" max="9476" width="42.625" style="22" customWidth="1"/>
    <col min="9477" max="9477" width="14" style="22" customWidth="1"/>
    <col min="9478" max="9478" width="9.25" style="22" bestFit="1" customWidth="1"/>
    <col min="9479" max="9479" width="11.25" style="22" customWidth="1"/>
    <col min="9480" max="9486" width="12.625" style="22" customWidth="1"/>
    <col min="9487" max="9487" width="10.5" style="22" customWidth="1"/>
    <col min="9488" max="9731" width="9" style="22"/>
    <col min="9732" max="9732" width="42.625" style="22" customWidth="1"/>
    <col min="9733" max="9733" width="14" style="22" customWidth="1"/>
    <col min="9734" max="9734" width="9.25" style="22" bestFit="1" customWidth="1"/>
    <col min="9735" max="9735" width="11.25" style="22" customWidth="1"/>
    <col min="9736" max="9742" width="12.625" style="22" customWidth="1"/>
    <col min="9743" max="9743" width="10.5" style="22" customWidth="1"/>
    <col min="9744" max="9987" width="9" style="22"/>
    <col min="9988" max="9988" width="42.625" style="22" customWidth="1"/>
    <col min="9989" max="9989" width="14" style="22" customWidth="1"/>
    <col min="9990" max="9990" width="9.25" style="22" bestFit="1" customWidth="1"/>
    <col min="9991" max="9991" width="11.25" style="22" customWidth="1"/>
    <col min="9992" max="9998" width="12.625" style="22" customWidth="1"/>
    <col min="9999" max="9999" width="10.5" style="22" customWidth="1"/>
    <col min="10000" max="10243" width="9" style="22"/>
    <col min="10244" max="10244" width="42.625" style="22" customWidth="1"/>
    <col min="10245" max="10245" width="14" style="22" customWidth="1"/>
    <col min="10246" max="10246" width="9.25" style="22" bestFit="1" customWidth="1"/>
    <col min="10247" max="10247" width="11.25" style="22" customWidth="1"/>
    <col min="10248" max="10254" width="12.625" style="22" customWidth="1"/>
    <col min="10255" max="10255" width="10.5" style="22" customWidth="1"/>
    <col min="10256" max="10499" width="9" style="22"/>
    <col min="10500" max="10500" width="42.625" style="22" customWidth="1"/>
    <col min="10501" max="10501" width="14" style="22" customWidth="1"/>
    <col min="10502" max="10502" width="9.25" style="22" bestFit="1" customWidth="1"/>
    <col min="10503" max="10503" width="11.25" style="22" customWidth="1"/>
    <col min="10504" max="10510" width="12.625" style="22" customWidth="1"/>
    <col min="10511" max="10511" width="10.5" style="22" customWidth="1"/>
    <col min="10512" max="10755" width="9" style="22"/>
    <col min="10756" max="10756" width="42.625" style="22" customWidth="1"/>
    <col min="10757" max="10757" width="14" style="22" customWidth="1"/>
    <col min="10758" max="10758" width="9.25" style="22" bestFit="1" customWidth="1"/>
    <col min="10759" max="10759" width="11.25" style="22" customWidth="1"/>
    <col min="10760" max="10766" width="12.625" style="22" customWidth="1"/>
    <col min="10767" max="10767" width="10.5" style="22" customWidth="1"/>
    <col min="10768" max="11011" width="9" style="22"/>
    <col min="11012" max="11012" width="42.625" style="22" customWidth="1"/>
    <col min="11013" max="11013" width="14" style="22" customWidth="1"/>
    <col min="11014" max="11014" width="9.25" style="22" bestFit="1" customWidth="1"/>
    <col min="11015" max="11015" width="11.25" style="22" customWidth="1"/>
    <col min="11016" max="11022" width="12.625" style="22" customWidth="1"/>
    <col min="11023" max="11023" width="10.5" style="22" customWidth="1"/>
    <col min="11024" max="11267" width="9" style="22"/>
    <col min="11268" max="11268" width="42.625" style="22" customWidth="1"/>
    <col min="11269" max="11269" width="14" style="22" customWidth="1"/>
    <col min="11270" max="11270" width="9.25" style="22" bestFit="1" customWidth="1"/>
    <col min="11271" max="11271" width="11.25" style="22" customWidth="1"/>
    <col min="11272" max="11278" width="12.625" style="22" customWidth="1"/>
    <col min="11279" max="11279" width="10.5" style="22" customWidth="1"/>
    <col min="11280" max="11523" width="9" style="22"/>
    <col min="11524" max="11524" width="42.625" style="22" customWidth="1"/>
    <col min="11525" max="11525" width="14" style="22" customWidth="1"/>
    <col min="11526" max="11526" width="9.25" style="22" bestFit="1" customWidth="1"/>
    <col min="11527" max="11527" width="11.25" style="22" customWidth="1"/>
    <col min="11528" max="11534" width="12.625" style="22" customWidth="1"/>
    <col min="11535" max="11535" width="10.5" style="22" customWidth="1"/>
    <col min="11536" max="11779" width="9" style="22"/>
    <col min="11780" max="11780" width="42.625" style="22" customWidth="1"/>
    <col min="11781" max="11781" width="14" style="22" customWidth="1"/>
    <col min="11782" max="11782" width="9.25" style="22" bestFit="1" customWidth="1"/>
    <col min="11783" max="11783" width="11.25" style="22" customWidth="1"/>
    <col min="11784" max="11790" width="12.625" style="22" customWidth="1"/>
    <col min="11791" max="11791" width="10.5" style="22" customWidth="1"/>
    <col min="11792" max="12035" width="9" style="22"/>
    <col min="12036" max="12036" width="42.625" style="22" customWidth="1"/>
    <col min="12037" max="12037" width="14" style="22" customWidth="1"/>
    <col min="12038" max="12038" width="9.25" style="22" bestFit="1" customWidth="1"/>
    <col min="12039" max="12039" width="11.25" style="22" customWidth="1"/>
    <col min="12040" max="12046" width="12.625" style="22" customWidth="1"/>
    <col min="12047" max="12047" width="10.5" style="22" customWidth="1"/>
    <col min="12048" max="12291" width="9" style="22"/>
    <col min="12292" max="12292" width="42.625" style="22" customWidth="1"/>
    <col min="12293" max="12293" width="14" style="22" customWidth="1"/>
    <col min="12294" max="12294" width="9.25" style="22" bestFit="1" customWidth="1"/>
    <col min="12295" max="12295" width="11.25" style="22" customWidth="1"/>
    <col min="12296" max="12302" width="12.625" style="22" customWidth="1"/>
    <col min="12303" max="12303" width="10.5" style="22" customWidth="1"/>
    <col min="12304" max="12547" width="9" style="22"/>
    <col min="12548" max="12548" width="42.625" style="22" customWidth="1"/>
    <col min="12549" max="12549" width="14" style="22" customWidth="1"/>
    <col min="12550" max="12550" width="9.25" style="22" bestFit="1" customWidth="1"/>
    <col min="12551" max="12551" width="11.25" style="22" customWidth="1"/>
    <col min="12552" max="12558" width="12.625" style="22" customWidth="1"/>
    <col min="12559" max="12559" width="10.5" style="22" customWidth="1"/>
    <col min="12560" max="12803" width="9" style="22"/>
    <col min="12804" max="12804" width="42.625" style="22" customWidth="1"/>
    <col min="12805" max="12805" width="14" style="22" customWidth="1"/>
    <col min="12806" max="12806" width="9.25" style="22" bestFit="1" customWidth="1"/>
    <col min="12807" max="12807" width="11.25" style="22" customWidth="1"/>
    <col min="12808" max="12814" width="12.625" style="22" customWidth="1"/>
    <col min="12815" max="12815" width="10.5" style="22" customWidth="1"/>
    <col min="12816" max="13059" width="9" style="22"/>
    <col min="13060" max="13060" width="42.625" style="22" customWidth="1"/>
    <col min="13061" max="13061" width="14" style="22" customWidth="1"/>
    <col min="13062" max="13062" width="9.25" style="22" bestFit="1" customWidth="1"/>
    <col min="13063" max="13063" width="11.25" style="22" customWidth="1"/>
    <col min="13064" max="13070" width="12.625" style="22" customWidth="1"/>
    <col min="13071" max="13071" width="10.5" style="22" customWidth="1"/>
    <col min="13072" max="13315" width="9" style="22"/>
    <col min="13316" max="13316" width="42.625" style="22" customWidth="1"/>
    <col min="13317" max="13317" width="14" style="22" customWidth="1"/>
    <col min="13318" max="13318" width="9.25" style="22" bestFit="1" customWidth="1"/>
    <col min="13319" max="13319" width="11.25" style="22" customWidth="1"/>
    <col min="13320" max="13326" width="12.625" style="22" customWidth="1"/>
    <col min="13327" max="13327" width="10.5" style="22" customWidth="1"/>
    <col min="13328" max="13571" width="9" style="22"/>
    <col min="13572" max="13572" width="42.625" style="22" customWidth="1"/>
    <col min="13573" max="13573" width="14" style="22" customWidth="1"/>
    <col min="13574" max="13574" width="9.25" style="22" bestFit="1" customWidth="1"/>
    <col min="13575" max="13575" width="11.25" style="22" customWidth="1"/>
    <col min="13576" max="13582" width="12.625" style="22" customWidth="1"/>
    <col min="13583" max="13583" width="10.5" style="22" customWidth="1"/>
    <col min="13584" max="13827" width="9" style="22"/>
    <col min="13828" max="13828" width="42.625" style="22" customWidth="1"/>
    <col min="13829" max="13829" width="14" style="22" customWidth="1"/>
    <col min="13830" max="13830" width="9.25" style="22" bestFit="1" customWidth="1"/>
    <col min="13831" max="13831" width="11.25" style="22" customWidth="1"/>
    <col min="13832" max="13838" width="12.625" style="22" customWidth="1"/>
    <col min="13839" max="13839" width="10.5" style="22" customWidth="1"/>
    <col min="13840" max="14083" width="9" style="22"/>
    <col min="14084" max="14084" width="42.625" style="22" customWidth="1"/>
    <col min="14085" max="14085" width="14" style="22" customWidth="1"/>
    <col min="14086" max="14086" width="9.25" style="22" bestFit="1" customWidth="1"/>
    <col min="14087" max="14087" width="11.25" style="22" customWidth="1"/>
    <col min="14088" max="14094" width="12.625" style="22" customWidth="1"/>
    <col min="14095" max="14095" width="10.5" style="22" customWidth="1"/>
    <col min="14096" max="14339" width="9" style="22"/>
    <col min="14340" max="14340" width="42.625" style="22" customWidth="1"/>
    <col min="14341" max="14341" width="14" style="22" customWidth="1"/>
    <col min="14342" max="14342" width="9.25" style="22" bestFit="1" customWidth="1"/>
    <col min="14343" max="14343" width="11.25" style="22" customWidth="1"/>
    <col min="14344" max="14350" width="12.625" style="22" customWidth="1"/>
    <col min="14351" max="14351" width="10.5" style="22" customWidth="1"/>
    <col min="14352" max="14595" width="9" style="22"/>
    <col min="14596" max="14596" width="42.625" style="22" customWidth="1"/>
    <col min="14597" max="14597" width="14" style="22" customWidth="1"/>
    <col min="14598" max="14598" width="9.25" style="22" bestFit="1" customWidth="1"/>
    <col min="14599" max="14599" width="11.25" style="22" customWidth="1"/>
    <col min="14600" max="14606" width="12.625" style="22" customWidth="1"/>
    <col min="14607" max="14607" width="10.5" style="22" customWidth="1"/>
    <col min="14608" max="14851" width="9" style="22"/>
    <col min="14852" max="14852" width="42.625" style="22" customWidth="1"/>
    <col min="14853" max="14853" width="14" style="22" customWidth="1"/>
    <col min="14854" max="14854" width="9.25" style="22" bestFit="1" customWidth="1"/>
    <col min="14855" max="14855" width="11.25" style="22" customWidth="1"/>
    <col min="14856" max="14862" width="12.625" style="22" customWidth="1"/>
    <col min="14863" max="14863" width="10.5" style="22" customWidth="1"/>
    <col min="14864" max="15107" width="9" style="22"/>
    <col min="15108" max="15108" width="42.625" style="22" customWidth="1"/>
    <col min="15109" max="15109" width="14" style="22" customWidth="1"/>
    <col min="15110" max="15110" width="9.25" style="22" bestFit="1" customWidth="1"/>
    <col min="15111" max="15111" width="11.25" style="22" customWidth="1"/>
    <col min="15112" max="15118" width="12.625" style="22" customWidth="1"/>
    <col min="15119" max="15119" width="10.5" style="22" customWidth="1"/>
    <col min="15120" max="15363" width="9" style="22"/>
    <col min="15364" max="15364" width="42.625" style="22" customWidth="1"/>
    <col min="15365" max="15365" width="14" style="22" customWidth="1"/>
    <col min="15366" max="15366" width="9.25" style="22" bestFit="1" customWidth="1"/>
    <col min="15367" max="15367" width="11.25" style="22" customWidth="1"/>
    <col min="15368" max="15374" width="12.625" style="22" customWidth="1"/>
    <col min="15375" max="15375" width="10.5" style="22" customWidth="1"/>
    <col min="15376" max="15619" width="9" style="22"/>
    <col min="15620" max="15620" width="42.625" style="22" customWidth="1"/>
    <col min="15621" max="15621" width="14" style="22" customWidth="1"/>
    <col min="15622" max="15622" width="9.25" style="22" bestFit="1" customWidth="1"/>
    <col min="15623" max="15623" width="11.25" style="22" customWidth="1"/>
    <col min="15624" max="15630" width="12.625" style="22" customWidth="1"/>
    <col min="15631" max="15631" width="10.5" style="22" customWidth="1"/>
    <col min="15632" max="15875" width="9" style="22"/>
    <col min="15876" max="15876" width="42.625" style="22" customWidth="1"/>
    <col min="15877" max="15877" width="14" style="22" customWidth="1"/>
    <col min="15878" max="15878" width="9.25" style="22" bestFit="1" customWidth="1"/>
    <col min="15879" max="15879" width="11.25" style="22" customWidth="1"/>
    <col min="15880" max="15886" width="12.625" style="22" customWidth="1"/>
    <col min="15887" max="15887" width="10.5" style="22" customWidth="1"/>
    <col min="15888" max="16131" width="9" style="22"/>
    <col min="16132" max="16132" width="42.625" style="22" customWidth="1"/>
    <col min="16133" max="16133" width="14" style="22" customWidth="1"/>
    <col min="16134" max="16134" width="9.25" style="22" bestFit="1" customWidth="1"/>
    <col min="16135" max="16135" width="11.25" style="22" customWidth="1"/>
    <col min="16136" max="16142" width="12.625" style="22" customWidth="1"/>
    <col min="16143" max="16143" width="10.5" style="22" customWidth="1"/>
    <col min="16144" max="16384" width="9" style="22"/>
  </cols>
  <sheetData>
    <row r="1" spans="1:18" s="43" customFormat="1" ht="18" customHeight="1">
      <c r="A1" s="277" t="s">
        <v>932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9"/>
    </row>
    <row r="2" spans="1:18" s="43" customFormat="1" ht="18" customHeight="1">
      <c r="A2" s="280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2"/>
      <c r="Q2" s="242">
        <v>101358.15</v>
      </c>
    </row>
    <row r="3" spans="1:18" s="43" customFormat="1" ht="14.25" customHeight="1">
      <c r="A3" s="280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2"/>
    </row>
    <row r="4" spans="1:18" s="43" customFormat="1">
      <c r="A4" s="201"/>
      <c r="B4" s="202"/>
      <c r="C4" s="203"/>
      <c r="D4" s="204"/>
      <c r="E4" s="44"/>
      <c r="F4" s="202"/>
      <c r="G4" s="202"/>
      <c r="H4" s="202"/>
      <c r="P4" s="47"/>
    </row>
    <row r="5" spans="1:18" s="43" customFormat="1" ht="14.25" customHeight="1">
      <c r="A5" s="290" t="s">
        <v>933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2"/>
    </row>
    <row r="6" spans="1:18" s="43" customFormat="1">
      <c r="A6" s="45" t="s">
        <v>934</v>
      </c>
      <c r="B6" s="202" t="s">
        <v>924</v>
      </c>
      <c r="C6" s="203"/>
      <c r="D6" s="204"/>
      <c r="E6" s="46"/>
      <c r="F6" s="205"/>
      <c r="G6" s="202"/>
      <c r="H6" s="204"/>
      <c r="Q6" s="243"/>
    </row>
    <row r="7" spans="1:18" ht="6.75" customHeight="1" thickBot="1">
      <c r="A7" s="206"/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8"/>
    </row>
    <row r="8" spans="1:18" s="187" customFormat="1" ht="13.5" thickBot="1">
      <c r="A8" s="283" t="s">
        <v>969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5"/>
      <c r="O8" s="199"/>
      <c r="P8" s="199"/>
    </row>
    <row r="9" spans="1:18" ht="6.75" customHeight="1" thickBot="1">
      <c r="Q9" s="241"/>
    </row>
    <row r="10" spans="1:18" ht="13.5" thickBot="1">
      <c r="A10" s="8" t="s">
        <v>40</v>
      </c>
      <c r="B10" s="9" t="s">
        <v>43</v>
      </c>
      <c r="C10" s="9" t="s">
        <v>45</v>
      </c>
      <c r="D10" s="9" t="s">
        <v>192</v>
      </c>
      <c r="E10" s="9">
        <v>1</v>
      </c>
      <c r="F10" s="9">
        <v>2</v>
      </c>
      <c r="G10" s="9">
        <v>3</v>
      </c>
      <c r="H10" s="9">
        <v>4</v>
      </c>
      <c r="I10" s="9">
        <v>5</v>
      </c>
      <c r="J10" s="9">
        <v>6</v>
      </c>
      <c r="K10" s="9">
        <v>7</v>
      </c>
      <c r="L10" s="48">
        <v>8</v>
      </c>
      <c r="M10" s="9">
        <v>9</v>
      </c>
      <c r="N10" s="28">
        <v>10</v>
      </c>
      <c r="O10" s="28">
        <v>11</v>
      </c>
      <c r="P10" s="28">
        <v>12</v>
      </c>
    </row>
    <row r="11" spans="1:18">
      <c r="A11" s="10"/>
      <c r="B11" s="11"/>
      <c r="C11" s="11"/>
      <c r="D11" s="11"/>
      <c r="E11" s="12"/>
      <c r="F11" s="12"/>
      <c r="G11" s="12"/>
      <c r="H11" s="12"/>
      <c r="I11" s="12"/>
      <c r="J11" s="12"/>
      <c r="K11" s="49"/>
      <c r="L11" s="12"/>
      <c r="M11" s="12"/>
      <c r="N11" s="12"/>
      <c r="O11" s="12"/>
      <c r="P11" s="12"/>
    </row>
    <row r="12" spans="1:18" ht="14.25">
      <c r="A12" s="173">
        <v>1</v>
      </c>
      <c r="B12" s="174" t="s">
        <v>1274</v>
      </c>
      <c r="C12" s="175">
        <f>'TIPO 1 - 220V_SAPATAS'!J16</f>
        <v>101358.15</v>
      </c>
      <c r="D12" s="176">
        <f>SUM(C12/2495844.22)</f>
        <v>4.0610767766587605E-2</v>
      </c>
      <c r="E12" s="240">
        <v>8.3299999999999999E-2</v>
      </c>
      <c r="F12" s="240">
        <v>8.3299999999999999E-2</v>
      </c>
      <c r="G12" s="240">
        <v>8.3299999999999999E-2</v>
      </c>
      <c r="H12" s="240">
        <v>8.3299999999999999E-2</v>
      </c>
      <c r="I12" s="240">
        <v>8.3299999999999999E-2</v>
      </c>
      <c r="J12" s="240">
        <v>8.3299999999999999E-2</v>
      </c>
      <c r="K12" s="240">
        <v>8.3299999999999999E-2</v>
      </c>
      <c r="L12" s="240">
        <v>8.3299999999999999E-2</v>
      </c>
      <c r="M12" s="240">
        <v>8.3400000000000002E-2</v>
      </c>
      <c r="N12" s="240">
        <v>8.3400000000000002E-2</v>
      </c>
      <c r="O12" s="240">
        <v>8.3400000000000002E-2</v>
      </c>
      <c r="P12" s="240">
        <v>8.3400000000000002E-2</v>
      </c>
      <c r="Q12" s="241">
        <f>SUM(E13:P13)</f>
        <v>101358.14999999997</v>
      </c>
      <c r="R12" s="22" t="b">
        <f>Q12=C12</f>
        <v>1</v>
      </c>
    </row>
    <row r="13" spans="1:18" ht="14.25">
      <c r="A13" s="13"/>
      <c r="B13" s="18"/>
      <c r="C13" s="14"/>
      <c r="D13" s="15"/>
      <c r="E13" s="19">
        <f t="shared" ref="E13:P13" si="0">$C$12*E12</f>
        <v>8443.133894999999</v>
      </c>
      <c r="F13" s="19">
        <f t="shared" si="0"/>
        <v>8443.133894999999</v>
      </c>
      <c r="G13" s="19">
        <f t="shared" si="0"/>
        <v>8443.133894999999</v>
      </c>
      <c r="H13" s="19">
        <f t="shared" si="0"/>
        <v>8443.133894999999</v>
      </c>
      <c r="I13" s="19">
        <f t="shared" si="0"/>
        <v>8443.133894999999</v>
      </c>
      <c r="J13" s="19">
        <f t="shared" si="0"/>
        <v>8443.133894999999</v>
      </c>
      <c r="K13" s="19">
        <f t="shared" si="0"/>
        <v>8443.133894999999</v>
      </c>
      <c r="L13" s="19">
        <f t="shared" si="0"/>
        <v>8443.133894999999</v>
      </c>
      <c r="M13" s="19">
        <f t="shared" si="0"/>
        <v>8453.2697100000005</v>
      </c>
      <c r="N13" s="19">
        <f t="shared" si="0"/>
        <v>8453.2697100000005</v>
      </c>
      <c r="O13" s="19">
        <f t="shared" si="0"/>
        <v>8453.2697100000005</v>
      </c>
      <c r="P13" s="19">
        <f t="shared" si="0"/>
        <v>8453.2697100000005</v>
      </c>
    </row>
    <row r="14" spans="1:18" ht="14.25">
      <c r="A14" s="173">
        <v>2</v>
      </c>
      <c r="B14" s="174" t="s">
        <v>1270</v>
      </c>
      <c r="C14" s="175">
        <f>'TIPO 1 - 220V_SAPATAS'!J20</f>
        <v>34555.863875000003</v>
      </c>
      <c r="D14" s="176">
        <f>SUM(C14/2495844.22)</f>
        <v>1.3845360859501079E-2</v>
      </c>
      <c r="E14" s="177">
        <v>0.15</v>
      </c>
      <c r="F14" s="178">
        <v>0.85</v>
      </c>
      <c r="G14" s="177"/>
      <c r="H14" s="177"/>
      <c r="I14" s="177"/>
      <c r="J14" s="177"/>
      <c r="K14" s="179"/>
      <c r="L14" s="177"/>
      <c r="M14" s="177"/>
      <c r="N14" s="177"/>
      <c r="O14" s="177"/>
      <c r="P14" s="177"/>
      <c r="Q14" s="22">
        <f>SUM(E15:N15)</f>
        <v>34555.863875000003</v>
      </c>
      <c r="R14" s="22" t="b">
        <f>Q14=C14</f>
        <v>1</v>
      </c>
    </row>
    <row r="15" spans="1:18" ht="14.25">
      <c r="A15" s="13"/>
      <c r="B15" s="18"/>
      <c r="C15" s="14"/>
      <c r="D15" s="15"/>
      <c r="E15" s="19">
        <f>$C14*E14</f>
        <v>5183.3795812500002</v>
      </c>
      <c r="F15" s="19">
        <f>$C14*F14</f>
        <v>29372.48429375</v>
      </c>
      <c r="G15" s="19"/>
      <c r="H15" s="17"/>
      <c r="I15" s="17"/>
      <c r="J15" s="17"/>
      <c r="K15" s="50"/>
      <c r="L15" s="17"/>
      <c r="M15" s="51"/>
      <c r="N15" s="17"/>
      <c r="O15" s="17"/>
      <c r="P15" s="17"/>
    </row>
    <row r="16" spans="1:18" ht="14.25">
      <c r="A16" s="173">
        <v>3</v>
      </c>
      <c r="B16" s="174" t="s">
        <v>193</v>
      </c>
      <c r="C16" s="175">
        <f>'TIPO 1 - 220V_SAPATAS'!J39</f>
        <v>205462.92587500002</v>
      </c>
      <c r="D16" s="176">
        <f>SUM(C16/2495844.22)</f>
        <v>8.2322015223770653E-2</v>
      </c>
      <c r="E16" s="177"/>
      <c r="F16" s="178">
        <v>0.7</v>
      </c>
      <c r="G16" s="177">
        <v>0.3</v>
      </c>
      <c r="H16" s="177"/>
      <c r="I16" s="177"/>
      <c r="J16" s="177"/>
      <c r="K16" s="179"/>
      <c r="L16" s="177"/>
      <c r="M16" s="177"/>
      <c r="N16" s="177"/>
      <c r="O16" s="177"/>
      <c r="P16" s="177"/>
      <c r="Q16" s="22">
        <f>SUM(E17:N17)</f>
        <v>205462.92587499999</v>
      </c>
      <c r="R16" s="22" t="b">
        <f>Q16=C16</f>
        <v>1</v>
      </c>
    </row>
    <row r="17" spans="1:18" ht="14.25">
      <c r="A17" s="13"/>
      <c r="B17" s="18"/>
      <c r="C17" s="14"/>
      <c r="D17" s="15"/>
      <c r="E17" s="19"/>
      <c r="F17" s="19">
        <f>C16*F16</f>
        <v>143824.04811249999</v>
      </c>
      <c r="G17" s="19">
        <f>C16*G16</f>
        <v>61638.8777625</v>
      </c>
      <c r="H17" s="17"/>
      <c r="I17" s="17"/>
      <c r="J17" s="17"/>
      <c r="K17" s="50"/>
      <c r="L17" s="17"/>
      <c r="M17" s="51"/>
      <c r="N17" s="17"/>
      <c r="O17" s="17"/>
      <c r="P17" s="17"/>
    </row>
    <row r="18" spans="1:18" ht="14.25">
      <c r="A18" s="173">
        <v>4</v>
      </c>
      <c r="B18" s="174" t="s">
        <v>68</v>
      </c>
      <c r="C18" s="175">
        <f>'TIPO 1 - 220V_SAPATAS'!J80</f>
        <v>205298.75062499999</v>
      </c>
      <c r="D18" s="176">
        <f>SUM(C18/2495844.22)</f>
        <v>8.2256235777808273E-2</v>
      </c>
      <c r="E18" s="177"/>
      <c r="F18" s="178">
        <v>0.1</v>
      </c>
      <c r="G18" s="177">
        <v>0.7</v>
      </c>
      <c r="H18" s="177">
        <v>0.2</v>
      </c>
      <c r="I18" s="177"/>
      <c r="J18" s="177"/>
      <c r="K18" s="179"/>
      <c r="L18" s="177"/>
      <c r="M18" s="177"/>
      <c r="N18" s="177"/>
      <c r="O18" s="177"/>
      <c r="P18" s="177"/>
      <c r="Q18" s="22">
        <f>SUM(E19:N19)</f>
        <v>205298.75062499999</v>
      </c>
      <c r="R18" s="22" t="b">
        <f>Q18=C18</f>
        <v>1</v>
      </c>
    </row>
    <row r="19" spans="1:18" ht="14.25">
      <c r="A19" s="13"/>
      <c r="B19" s="18"/>
      <c r="C19" s="14"/>
      <c r="D19" s="15"/>
      <c r="E19" s="17"/>
      <c r="F19" s="19">
        <f>C18*F18</f>
        <v>20529.875062499999</v>
      </c>
      <c r="G19" s="19">
        <f>C18*G18</f>
        <v>143709.12543749998</v>
      </c>
      <c r="H19" s="19">
        <f>C18*H18</f>
        <v>41059.750124999999</v>
      </c>
      <c r="I19" s="19"/>
      <c r="J19" s="19"/>
      <c r="K19" s="50"/>
      <c r="L19" s="17"/>
      <c r="M19" s="51"/>
      <c r="N19" s="17"/>
      <c r="O19" s="17"/>
      <c r="P19" s="17"/>
    </row>
    <row r="20" spans="1:18" ht="14.25">
      <c r="A20" s="173">
        <v>5</v>
      </c>
      <c r="B20" s="174" t="s">
        <v>110</v>
      </c>
      <c r="C20" s="175">
        <f>'TIPO 1 - 220V_SAPATAS'!J109</f>
        <v>175182.71</v>
      </c>
      <c r="D20" s="176">
        <f>SUM(C20/2495844.22)</f>
        <v>7.018976128245695E-2</v>
      </c>
      <c r="E20" s="177"/>
      <c r="F20" s="178"/>
      <c r="G20" s="177">
        <v>0.15</v>
      </c>
      <c r="H20" s="177">
        <v>0.4</v>
      </c>
      <c r="I20" s="177">
        <v>0.45</v>
      </c>
      <c r="J20" s="177"/>
      <c r="K20" s="179"/>
      <c r="L20" s="177"/>
      <c r="M20" s="177"/>
      <c r="N20" s="177"/>
      <c r="O20" s="177"/>
      <c r="P20" s="177"/>
      <c r="Q20" s="22">
        <f>SUM(E21:N21)</f>
        <v>175182.71</v>
      </c>
      <c r="R20" s="22" t="b">
        <f>Q20=C20</f>
        <v>1</v>
      </c>
    </row>
    <row r="21" spans="1:18" ht="14.25">
      <c r="A21" s="13"/>
      <c r="B21" s="17"/>
      <c r="C21" s="14"/>
      <c r="D21" s="15"/>
      <c r="E21" s="17"/>
      <c r="F21" s="19"/>
      <c r="G21" s="19">
        <f t="shared" ref="G21:I21" si="1">$C20*G20</f>
        <v>26277.406499999997</v>
      </c>
      <c r="H21" s="19">
        <f t="shared" si="1"/>
        <v>70073.084000000003</v>
      </c>
      <c r="I21" s="19">
        <f t="shared" si="1"/>
        <v>78832.219499999992</v>
      </c>
      <c r="J21" s="19"/>
      <c r="K21" s="52"/>
      <c r="L21" s="17"/>
      <c r="M21" s="51"/>
      <c r="N21" s="17"/>
      <c r="O21" s="17"/>
      <c r="P21" s="17"/>
    </row>
    <row r="22" spans="1:18" ht="14.25">
      <c r="A22" s="173">
        <v>6</v>
      </c>
      <c r="B22" s="174" t="s">
        <v>71</v>
      </c>
      <c r="C22" s="175">
        <f>'TIPO 1 - 220V_SAPATAS'!J126</f>
        <v>369483.18100000004</v>
      </c>
      <c r="D22" s="176">
        <f>SUM(C22/2495844.22)</f>
        <v>0.14803936000460799</v>
      </c>
      <c r="E22" s="177"/>
      <c r="F22" s="178"/>
      <c r="G22" s="177"/>
      <c r="H22" s="177"/>
      <c r="I22" s="177">
        <v>0.1</v>
      </c>
      <c r="J22" s="177">
        <v>0.4</v>
      </c>
      <c r="K22" s="179">
        <v>0.3</v>
      </c>
      <c r="L22" s="177">
        <v>0.2</v>
      </c>
      <c r="M22" s="177"/>
      <c r="N22" s="177"/>
      <c r="O22" s="177"/>
      <c r="P22" s="177"/>
      <c r="Q22" s="22">
        <f>SUM(E23:N23)</f>
        <v>369483.18100000004</v>
      </c>
      <c r="R22" s="22" t="b">
        <f>Q22=C22</f>
        <v>1</v>
      </c>
    </row>
    <row r="23" spans="1:18" ht="14.25">
      <c r="A23" s="13"/>
      <c r="B23" s="17"/>
      <c r="C23" s="14"/>
      <c r="D23" s="15"/>
      <c r="E23" s="17"/>
      <c r="F23" s="17"/>
      <c r="G23" s="17"/>
      <c r="H23" s="19">
        <f>$C22*H22</f>
        <v>0</v>
      </c>
      <c r="I23" s="19">
        <f>$C22*I22</f>
        <v>36948.318100000004</v>
      </c>
      <c r="J23" s="19">
        <f>$C22*J22</f>
        <v>147793.27240000002</v>
      </c>
      <c r="K23" s="52">
        <f>$C22*K22</f>
        <v>110844.95430000001</v>
      </c>
      <c r="L23" s="19">
        <f>$C22*L22</f>
        <v>73896.636200000008</v>
      </c>
      <c r="M23" s="53"/>
      <c r="N23" s="17"/>
      <c r="O23" s="17"/>
      <c r="P23" s="17"/>
    </row>
    <row r="24" spans="1:18" ht="14.25">
      <c r="A24" s="173">
        <v>7</v>
      </c>
      <c r="B24" s="174" t="s">
        <v>111</v>
      </c>
      <c r="C24" s="175">
        <f>'TIPO 1 - 220V_SAPATAS'!J181</f>
        <v>503330.41850000003</v>
      </c>
      <c r="D24" s="176">
        <f>SUM(C24/2495844.22)</f>
        <v>0.20166740154159141</v>
      </c>
      <c r="E24" s="177"/>
      <c r="F24" s="178"/>
      <c r="G24" s="177">
        <v>0.25</v>
      </c>
      <c r="H24" s="177">
        <v>0.35</v>
      </c>
      <c r="I24" s="177">
        <v>0.25</v>
      </c>
      <c r="J24" s="177">
        <v>0.15</v>
      </c>
      <c r="K24" s="179"/>
      <c r="L24" s="177"/>
      <c r="M24" s="177"/>
      <c r="N24" s="177"/>
      <c r="O24" s="177"/>
      <c r="P24" s="177"/>
      <c r="Q24" s="22">
        <f>SUM(E25:N25)</f>
        <v>503330.41850000003</v>
      </c>
      <c r="R24" s="22" t="b">
        <f>Q24=C24</f>
        <v>1</v>
      </c>
    </row>
    <row r="25" spans="1:18" ht="14.25">
      <c r="A25" s="13"/>
      <c r="B25" s="17"/>
      <c r="C25" s="14"/>
      <c r="D25" s="15"/>
      <c r="E25" s="17"/>
      <c r="F25" s="17"/>
      <c r="G25" s="19">
        <f>$C24*G24</f>
        <v>125832.60462500001</v>
      </c>
      <c r="H25" s="19">
        <f>$C24*H24</f>
        <v>176165.64647499999</v>
      </c>
      <c r="I25" s="19">
        <f>$C24*I24</f>
        <v>125832.60462500001</v>
      </c>
      <c r="J25" s="19">
        <f>J24*C24</f>
        <v>75499.562774999999</v>
      </c>
      <c r="K25" s="52"/>
      <c r="L25" s="19"/>
      <c r="M25" s="51"/>
      <c r="N25" s="17"/>
      <c r="O25" s="17"/>
      <c r="P25" s="17"/>
    </row>
    <row r="26" spans="1:18" ht="14.25">
      <c r="A26" s="173">
        <v>8</v>
      </c>
      <c r="B26" s="174" t="s">
        <v>174</v>
      </c>
      <c r="C26" s="175">
        <f>'TIPO 1 - 220V_SAPATAS'!J192</f>
        <v>38313.193500000001</v>
      </c>
      <c r="D26" s="176">
        <f>SUM(C26/2495844.22)</f>
        <v>1.5350795211088935E-2</v>
      </c>
      <c r="E26" s="177"/>
      <c r="F26" s="178"/>
      <c r="G26" s="177">
        <v>1</v>
      </c>
      <c r="H26" s="177"/>
      <c r="I26" s="177"/>
      <c r="J26" s="177"/>
      <c r="K26" s="179"/>
      <c r="L26" s="177"/>
      <c r="M26" s="177"/>
      <c r="N26" s="177"/>
      <c r="O26" s="177"/>
      <c r="P26" s="177"/>
      <c r="Q26" s="22">
        <f>SUM(E27:N27)</f>
        <v>38313.193500000001</v>
      </c>
      <c r="R26" s="22" t="b">
        <f>Q26=C26</f>
        <v>1</v>
      </c>
    </row>
    <row r="27" spans="1:18" ht="14.25">
      <c r="A27" s="13"/>
      <c r="B27" s="17"/>
      <c r="C27" s="14"/>
      <c r="D27" s="15"/>
      <c r="E27" s="17"/>
      <c r="F27" s="19"/>
      <c r="G27" s="19">
        <f>$C26*G26</f>
        <v>38313.193500000001</v>
      </c>
      <c r="H27" s="19"/>
      <c r="I27" s="19"/>
      <c r="J27" s="19"/>
      <c r="K27" s="52"/>
      <c r="L27" s="19"/>
      <c r="M27" s="51"/>
      <c r="N27" s="17"/>
      <c r="O27" s="17"/>
      <c r="P27" s="17"/>
    </row>
    <row r="28" spans="1:18" ht="14.25">
      <c r="A28" s="173">
        <v>9</v>
      </c>
      <c r="B28" s="174" t="s">
        <v>112</v>
      </c>
      <c r="C28" s="175">
        <f>'TIPO 1 - 220V_SAPATAS'!J197</f>
        <v>420374.46050000004</v>
      </c>
      <c r="D28" s="176">
        <f>SUM(C28/2495844.22)</f>
        <v>0.16842976702287935</v>
      </c>
      <c r="E28" s="177"/>
      <c r="F28" s="178"/>
      <c r="G28" s="177"/>
      <c r="H28" s="177">
        <v>0.15</v>
      </c>
      <c r="I28" s="177">
        <v>0.2</v>
      </c>
      <c r="J28" s="177">
        <v>0.2</v>
      </c>
      <c r="K28" s="179">
        <v>0.2</v>
      </c>
      <c r="L28" s="177">
        <v>0.2</v>
      </c>
      <c r="M28" s="177">
        <v>0.05</v>
      </c>
      <c r="N28" s="177"/>
      <c r="O28" s="177"/>
      <c r="P28" s="177"/>
      <c r="Q28" s="22">
        <f>SUM(E29:N29)</f>
        <v>420374.46050000004</v>
      </c>
      <c r="R28" s="22" t="b">
        <f>Q28=C28</f>
        <v>1</v>
      </c>
    </row>
    <row r="29" spans="1:18" ht="14.25">
      <c r="A29" s="13"/>
      <c r="B29" s="17"/>
      <c r="C29" s="14"/>
      <c r="D29" s="15"/>
      <c r="E29" s="17"/>
      <c r="F29" s="17"/>
      <c r="G29" s="17"/>
      <c r="H29" s="19">
        <f>$C28*H28</f>
        <v>63056.169075000005</v>
      </c>
      <c r="I29" s="19">
        <f>$C28*I28</f>
        <v>84074.892100000012</v>
      </c>
      <c r="J29" s="19">
        <f>$C28*J28</f>
        <v>84074.892100000012</v>
      </c>
      <c r="K29" s="52">
        <f>K28*C28</f>
        <v>84074.892100000012</v>
      </c>
      <c r="L29" s="19">
        <f>L28*C28</f>
        <v>84074.892100000012</v>
      </c>
      <c r="M29" s="53">
        <f>M28*C28</f>
        <v>21018.723025000003</v>
      </c>
      <c r="N29" s="17"/>
      <c r="O29" s="17"/>
      <c r="P29" s="17"/>
    </row>
    <row r="30" spans="1:18" ht="14.25">
      <c r="A30" s="173">
        <v>10</v>
      </c>
      <c r="B30" s="174" t="s">
        <v>189</v>
      </c>
      <c r="C30" s="175">
        <f>'TIPO 1 - 220V_SAPATAS'!J211</f>
        <v>314736.44887499994</v>
      </c>
      <c r="D30" s="176">
        <f>SUM(C30/2495844.22)</f>
        <v>0.12610420408169543</v>
      </c>
      <c r="E30" s="177"/>
      <c r="F30" s="178"/>
      <c r="G30" s="177"/>
      <c r="H30" s="177">
        <v>0.15</v>
      </c>
      <c r="I30" s="177">
        <v>0.15</v>
      </c>
      <c r="J30" s="177">
        <v>0.25</v>
      </c>
      <c r="K30" s="179">
        <v>0.2</v>
      </c>
      <c r="L30" s="177">
        <v>0.25</v>
      </c>
      <c r="M30" s="177"/>
      <c r="N30" s="177"/>
      <c r="O30" s="177"/>
      <c r="P30" s="177"/>
      <c r="Q30" s="22">
        <f>SUM(E31:N31)</f>
        <v>314736.44887499994</v>
      </c>
      <c r="R30" s="22" t="b">
        <f>Q30=C30</f>
        <v>1</v>
      </c>
    </row>
    <row r="31" spans="1:18" ht="14.25">
      <c r="A31" s="13"/>
      <c r="B31" s="17"/>
      <c r="C31" s="14"/>
      <c r="D31" s="15"/>
      <c r="E31" s="17"/>
      <c r="F31" s="17"/>
      <c r="G31" s="17"/>
      <c r="H31" s="19">
        <f>$C30*H30</f>
        <v>47210.467331249987</v>
      </c>
      <c r="I31" s="19">
        <f>$C30*I30</f>
        <v>47210.467331249987</v>
      </c>
      <c r="J31" s="19">
        <f>$C30*J30</f>
        <v>78684.112218749986</v>
      </c>
      <c r="K31" s="52">
        <f>K30*C30</f>
        <v>62947.28977499999</v>
      </c>
      <c r="L31" s="19">
        <f>L30*C30</f>
        <v>78684.112218749986</v>
      </c>
      <c r="M31" s="51"/>
      <c r="N31" s="17"/>
      <c r="O31" s="17"/>
      <c r="P31" s="17"/>
    </row>
    <row r="32" spans="1:18" ht="14.25">
      <c r="A32" s="173">
        <v>11</v>
      </c>
      <c r="B32" s="174" t="s">
        <v>4</v>
      </c>
      <c r="C32" s="175">
        <f>'TIPO 1 - 220V_SAPATAS'!J236</f>
        <v>188953.59400000004</v>
      </c>
      <c r="D32" s="176">
        <f>SUM(C32/2495844.22)</f>
        <v>7.5707286731220763E-2</v>
      </c>
      <c r="E32" s="177"/>
      <c r="F32" s="178"/>
      <c r="G32" s="177"/>
      <c r="H32" s="177"/>
      <c r="I32" s="177"/>
      <c r="J32" s="177"/>
      <c r="K32" s="179">
        <v>0.3</v>
      </c>
      <c r="L32" s="177">
        <v>0.25</v>
      </c>
      <c r="M32" s="177">
        <v>0.3</v>
      </c>
      <c r="N32" s="177">
        <v>0.05</v>
      </c>
      <c r="O32" s="177">
        <v>0.05</v>
      </c>
      <c r="P32" s="177">
        <v>0.05</v>
      </c>
      <c r="Q32" s="22">
        <f>SUM(E33:P33)</f>
        <v>188953.59400000007</v>
      </c>
      <c r="R32" s="22" t="b">
        <f>Q32=C32</f>
        <v>1</v>
      </c>
    </row>
    <row r="33" spans="1:18" ht="14.25">
      <c r="A33" s="13"/>
      <c r="B33" s="17"/>
      <c r="C33" s="14"/>
      <c r="D33" s="15"/>
      <c r="E33" s="17"/>
      <c r="F33" s="17"/>
      <c r="G33" s="17"/>
      <c r="H33" s="19"/>
      <c r="I33" s="19"/>
      <c r="J33" s="19"/>
      <c r="K33" s="54">
        <f>K32*$C32</f>
        <v>56686.078200000011</v>
      </c>
      <c r="L33" s="54">
        <f t="shared" ref="L33:N33" si="2">L32*$C32</f>
        <v>47238.39850000001</v>
      </c>
      <c r="M33" s="54">
        <f t="shared" si="2"/>
        <v>56686.078200000011</v>
      </c>
      <c r="N33" s="20">
        <f t="shared" si="2"/>
        <v>9447.6797000000024</v>
      </c>
      <c r="O33" s="20">
        <f t="shared" ref="O33:P33" si="3">O32*$C32</f>
        <v>9447.6797000000024</v>
      </c>
      <c r="P33" s="20">
        <f t="shared" si="3"/>
        <v>9447.6797000000024</v>
      </c>
    </row>
    <row r="34" spans="1:18" ht="14.25">
      <c r="A34" s="173">
        <v>12</v>
      </c>
      <c r="B34" s="174" t="s">
        <v>25</v>
      </c>
      <c r="C34" s="175">
        <f>'TIPO 1 - 220V_SAPATAS'!J248</f>
        <v>68470.337499999994</v>
      </c>
      <c r="D34" s="176">
        <f>SUM(C34/2495844.22)</f>
        <v>2.7433738432601371E-2</v>
      </c>
      <c r="E34" s="177"/>
      <c r="F34" s="178"/>
      <c r="G34" s="177"/>
      <c r="H34" s="177">
        <v>0.1</v>
      </c>
      <c r="I34" s="177">
        <v>0.2</v>
      </c>
      <c r="J34" s="177">
        <v>0.3</v>
      </c>
      <c r="K34" s="179">
        <v>0.2</v>
      </c>
      <c r="L34" s="177">
        <v>0.1</v>
      </c>
      <c r="M34" s="177">
        <v>0.1</v>
      </c>
      <c r="N34" s="177"/>
      <c r="O34" s="177"/>
      <c r="P34" s="177"/>
      <c r="Q34" s="22">
        <f>SUM(E35:N35)</f>
        <v>68470.337499999994</v>
      </c>
      <c r="R34" s="22" t="b">
        <f>Q34=C34</f>
        <v>1</v>
      </c>
    </row>
    <row r="35" spans="1:18" ht="14.25">
      <c r="A35" s="13"/>
      <c r="B35" s="17"/>
      <c r="C35" s="14"/>
      <c r="D35" s="15"/>
      <c r="E35" s="17"/>
      <c r="F35" s="17"/>
      <c r="G35" s="17"/>
      <c r="H35" s="19">
        <f>$C34*H34</f>
        <v>6847.0337499999996</v>
      </c>
      <c r="I35" s="19">
        <f>$C34*I34</f>
        <v>13694.067499999999</v>
      </c>
      <c r="J35" s="19">
        <f>$C34*J34</f>
        <v>20541.101249999996</v>
      </c>
      <c r="K35" s="54">
        <f>K34*C34</f>
        <v>13694.067499999999</v>
      </c>
      <c r="L35" s="20">
        <f>L34*C34</f>
        <v>6847.0337499999996</v>
      </c>
      <c r="M35" s="51">
        <f>M34*C34</f>
        <v>6847.0337499999996</v>
      </c>
      <c r="N35" s="17"/>
      <c r="O35" s="17"/>
      <c r="P35" s="17"/>
    </row>
    <row r="36" spans="1:18" ht="14.25">
      <c r="A36" s="173">
        <v>13</v>
      </c>
      <c r="B36" s="174" t="s">
        <v>11</v>
      </c>
      <c r="C36" s="175">
        <f>'TIPO 1 - 220V_SAPATAS'!J323</f>
        <v>33049.425000000003</v>
      </c>
      <c r="D36" s="176">
        <f>SUM(C36/2495844.22)</f>
        <v>1.3241781973075227E-2</v>
      </c>
      <c r="E36" s="177"/>
      <c r="F36" s="178"/>
      <c r="G36" s="177"/>
      <c r="H36" s="177"/>
      <c r="I36" s="177">
        <v>0.2</v>
      </c>
      <c r="J36" s="177">
        <v>0.2</v>
      </c>
      <c r="K36" s="179">
        <v>0.3</v>
      </c>
      <c r="L36" s="177">
        <v>0.25</v>
      </c>
      <c r="M36" s="177">
        <v>0.05</v>
      </c>
      <c r="N36" s="177"/>
      <c r="O36" s="177"/>
      <c r="P36" s="177"/>
      <c r="Q36" s="22">
        <f>SUM(E37:N37)</f>
        <v>33049.425000000003</v>
      </c>
      <c r="R36" s="22" t="b">
        <f>Q36=C36</f>
        <v>1</v>
      </c>
    </row>
    <row r="37" spans="1:18" ht="14.25">
      <c r="A37" s="13"/>
      <c r="B37" s="17"/>
      <c r="C37" s="14"/>
      <c r="D37" s="15"/>
      <c r="E37" s="17"/>
      <c r="F37" s="19"/>
      <c r="G37" s="19"/>
      <c r="H37" s="19"/>
      <c r="I37" s="19">
        <f>$C36*I36</f>
        <v>6609.8850000000011</v>
      </c>
      <c r="J37" s="19">
        <f>$C36*J36</f>
        <v>6609.8850000000011</v>
      </c>
      <c r="K37" s="52">
        <f>$C36*K36</f>
        <v>9914.8275000000012</v>
      </c>
      <c r="L37" s="19">
        <f>$C36*L36</f>
        <v>8262.3562500000007</v>
      </c>
      <c r="M37" s="53">
        <f>M36*C36</f>
        <v>1652.4712500000003</v>
      </c>
      <c r="N37" s="17"/>
      <c r="O37" s="17"/>
      <c r="P37" s="17"/>
    </row>
    <row r="38" spans="1:18" ht="14.25">
      <c r="A38" s="173">
        <v>14</v>
      </c>
      <c r="B38" s="174" t="s">
        <v>27</v>
      </c>
      <c r="C38" s="175">
        <f>'TIPO 1 - 220V_SAPATAS'!J335</f>
        <v>60109.787500000006</v>
      </c>
      <c r="D38" s="176">
        <f>SUM(C38/2495844.22)</f>
        <v>2.4083950039157493E-2</v>
      </c>
      <c r="E38" s="177"/>
      <c r="F38" s="178"/>
      <c r="G38" s="177"/>
      <c r="H38" s="177">
        <v>0.2</v>
      </c>
      <c r="I38" s="177">
        <v>0.2</v>
      </c>
      <c r="J38" s="177">
        <v>0.2</v>
      </c>
      <c r="K38" s="179">
        <v>0.2</v>
      </c>
      <c r="L38" s="177">
        <v>0.2</v>
      </c>
      <c r="M38" s="177"/>
      <c r="N38" s="177"/>
      <c r="O38" s="177"/>
      <c r="P38" s="177"/>
      <c r="Q38" s="22">
        <f>SUM(E39:N39)</f>
        <v>60109.787500000013</v>
      </c>
      <c r="R38" s="22" t="b">
        <f>Q38=C38</f>
        <v>1</v>
      </c>
    </row>
    <row r="39" spans="1:18" ht="14.25">
      <c r="A39" s="13"/>
      <c r="B39" s="17"/>
      <c r="C39" s="14"/>
      <c r="D39" s="15"/>
      <c r="E39" s="17"/>
      <c r="F39" s="19"/>
      <c r="G39" s="19"/>
      <c r="H39" s="19">
        <f>$C38*H38</f>
        <v>12021.957500000002</v>
      </c>
      <c r="I39" s="19">
        <f>$C38*I38</f>
        <v>12021.957500000002</v>
      </c>
      <c r="J39" s="19">
        <f>$C38*J38</f>
        <v>12021.957500000002</v>
      </c>
      <c r="K39" s="52">
        <f>$C38*K38</f>
        <v>12021.957500000002</v>
      </c>
      <c r="L39" s="19">
        <f>$C38*L38</f>
        <v>12021.957500000002</v>
      </c>
      <c r="M39" s="51"/>
      <c r="N39" s="17"/>
      <c r="O39" s="17"/>
      <c r="P39" s="17"/>
    </row>
    <row r="40" spans="1:18" ht="14.25">
      <c r="A40" s="173">
        <v>15</v>
      </c>
      <c r="B40" s="174" t="s">
        <v>14</v>
      </c>
      <c r="C40" s="175">
        <f>'TIPO 1 - 220V_SAPATAS'!J378</f>
        <v>95596.487500000003</v>
      </c>
      <c r="D40" s="176">
        <f>SUM(C40/2495844.22)</f>
        <v>3.8302265315260743E-2</v>
      </c>
      <c r="E40" s="177"/>
      <c r="F40" s="178"/>
      <c r="G40" s="177"/>
      <c r="H40" s="177"/>
      <c r="I40" s="177"/>
      <c r="J40" s="177">
        <v>0.1</v>
      </c>
      <c r="K40" s="179">
        <v>0.2</v>
      </c>
      <c r="L40" s="177">
        <v>0.3</v>
      </c>
      <c r="M40" s="177">
        <v>0.4</v>
      </c>
      <c r="N40" s="177"/>
      <c r="O40" s="177"/>
      <c r="P40" s="177"/>
      <c r="Q40" s="22">
        <f>SUM(E41:N41)</f>
        <v>95596.487500000003</v>
      </c>
      <c r="R40" s="22" t="b">
        <f>Q40=C40</f>
        <v>1</v>
      </c>
    </row>
    <row r="41" spans="1:18" ht="14.25">
      <c r="A41" s="13"/>
      <c r="B41" s="17"/>
      <c r="C41" s="14"/>
      <c r="D41" s="15"/>
      <c r="E41" s="17"/>
      <c r="F41" s="55"/>
      <c r="G41" s="19"/>
      <c r="H41" s="19"/>
      <c r="I41" s="19"/>
      <c r="J41" s="19">
        <f t="shared" ref="J41:K41" si="4">$C40*J40</f>
        <v>9559.6487500000003</v>
      </c>
      <c r="K41" s="52">
        <f t="shared" si="4"/>
        <v>19119.297500000001</v>
      </c>
      <c r="L41" s="19">
        <f>L40*C40</f>
        <v>28678.946250000001</v>
      </c>
      <c r="M41" s="53">
        <f>M40*C40</f>
        <v>38238.595000000001</v>
      </c>
      <c r="N41" s="17"/>
      <c r="O41" s="17"/>
      <c r="P41" s="17"/>
    </row>
    <row r="42" spans="1:18" ht="14.25">
      <c r="A42" s="173">
        <v>16</v>
      </c>
      <c r="B42" s="174" t="s">
        <v>678</v>
      </c>
      <c r="C42" s="175">
        <f>'TIPO 1 - 220V_SAPATAS'!J411</f>
        <v>8221.3339999999989</v>
      </c>
      <c r="D42" s="176">
        <f>SUM(C42/2495844.22)</f>
        <v>3.2940092711395258E-3</v>
      </c>
      <c r="E42" s="177"/>
      <c r="F42" s="178"/>
      <c r="G42" s="177"/>
      <c r="H42" s="177">
        <v>0.3</v>
      </c>
      <c r="I42" s="177">
        <v>0.3</v>
      </c>
      <c r="J42" s="177"/>
      <c r="K42" s="179"/>
      <c r="L42" s="177">
        <v>0.2</v>
      </c>
      <c r="M42" s="177">
        <v>0.2</v>
      </c>
      <c r="N42" s="177"/>
      <c r="O42" s="177"/>
      <c r="P42" s="177"/>
      <c r="Q42" s="22">
        <f>SUM(E43:N43)</f>
        <v>8221.3339999999989</v>
      </c>
      <c r="R42" s="22" t="b">
        <f>Q42=C42</f>
        <v>1</v>
      </c>
    </row>
    <row r="43" spans="1:18" ht="14.25">
      <c r="A43" s="13"/>
      <c r="B43" s="17"/>
      <c r="C43" s="14"/>
      <c r="D43" s="15"/>
      <c r="E43" s="17"/>
      <c r="F43" s="55"/>
      <c r="G43" s="19"/>
      <c r="H43" s="19">
        <f>$C42*H42</f>
        <v>2466.4001999999996</v>
      </c>
      <c r="I43" s="19">
        <f>$C42*I42</f>
        <v>2466.4001999999996</v>
      </c>
      <c r="J43" s="19"/>
      <c r="K43" s="52"/>
      <c r="L43" s="19">
        <f>L42*C42</f>
        <v>1644.2667999999999</v>
      </c>
      <c r="M43" s="53">
        <f>M42*C42</f>
        <v>1644.2667999999999</v>
      </c>
      <c r="N43" s="17"/>
      <c r="O43" s="17"/>
      <c r="P43" s="17"/>
    </row>
    <row r="44" spans="1:18" ht="14.25">
      <c r="A44" s="173">
        <v>17</v>
      </c>
      <c r="B44" s="174" t="s">
        <v>114</v>
      </c>
      <c r="C44" s="175">
        <f>'TIPO 1 - 220V_SAPATAS'!J424</f>
        <v>63621.85</v>
      </c>
      <c r="D44" s="176">
        <f>SUM(C44/2495844.22)</f>
        <v>2.5491114185003098E-2</v>
      </c>
      <c r="E44" s="177"/>
      <c r="F44" s="178"/>
      <c r="G44" s="177"/>
      <c r="H44" s="177">
        <v>0.05</v>
      </c>
      <c r="I44" s="177">
        <v>0.1</v>
      </c>
      <c r="J44" s="177">
        <v>0.1</v>
      </c>
      <c r="K44" s="179">
        <v>0.2</v>
      </c>
      <c r="L44" s="177">
        <v>0.3</v>
      </c>
      <c r="M44" s="177">
        <v>0.25</v>
      </c>
      <c r="N44" s="177"/>
      <c r="O44" s="177"/>
      <c r="P44" s="177"/>
      <c r="Q44" s="22">
        <f>SUM(E45:N45)</f>
        <v>63621.850000000006</v>
      </c>
      <c r="R44" s="22" t="b">
        <f>Q44=C44</f>
        <v>1</v>
      </c>
    </row>
    <row r="45" spans="1:18" ht="14.25">
      <c r="A45" s="17"/>
      <c r="B45" s="17"/>
      <c r="C45" s="21"/>
      <c r="D45" s="16"/>
      <c r="E45" s="17"/>
      <c r="F45" s="19"/>
      <c r="G45" s="19"/>
      <c r="H45" s="19">
        <f>H44*$C44</f>
        <v>3181.0925000000002</v>
      </c>
      <c r="I45" s="19">
        <f t="shared" ref="I45:M45" si="5">I44*$C44</f>
        <v>6362.1850000000004</v>
      </c>
      <c r="J45" s="19">
        <f t="shared" si="5"/>
        <v>6362.1850000000004</v>
      </c>
      <c r="K45" s="19">
        <f t="shared" si="5"/>
        <v>12724.37</v>
      </c>
      <c r="L45" s="19">
        <f t="shared" si="5"/>
        <v>19086.555</v>
      </c>
      <c r="M45" s="19">
        <f t="shared" si="5"/>
        <v>15905.4625</v>
      </c>
      <c r="N45" s="17"/>
      <c r="O45" s="17"/>
      <c r="P45" s="17"/>
    </row>
    <row r="46" spans="1:18" ht="14.25">
      <c r="A46" s="173">
        <v>18</v>
      </c>
      <c r="B46" s="174" t="s">
        <v>922</v>
      </c>
      <c r="C46" s="175">
        <f>'TIPO 1 - 220V_SAPATAS'!J451</f>
        <v>279928.68749999994</v>
      </c>
      <c r="D46" s="176">
        <f>SUM(C46/2495844.22)</f>
        <v>0.11215791645041048</v>
      </c>
      <c r="E46" s="177"/>
      <c r="F46" s="178"/>
      <c r="G46" s="177"/>
      <c r="H46" s="177">
        <v>0.1</v>
      </c>
      <c r="I46" s="177">
        <v>0.2</v>
      </c>
      <c r="J46" s="177">
        <v>0.1</v>
      </c>
      <c r="K46" s="179">
        <v>0.1</v>
      </c>
      <c r="L46" s="177">
        <v>0.1</v>
      </c>
      <c r="M46" s="177">
        <v>0.1</v>
      </c>
      <c r="N46" s="177">
        <v>0.1</v>
      </c>
      <c r="O46" s="177">
        <v>0.1</v>
      </c>
      <c r="P46" s="177">
        <v>0.1</v>
      </c>
      <c r="Q46" s="22">
        <f>SUM(E47:P47)</f>
        <v>279928.68749999994</v>
      </c>
      <c r="R46" s="22" t="b">
        <f>Q46=C46</f>
        <v>1</v>
      </c>
    </row>
    <row r="47" spans="1:18" ht="14.25">
      <c r="A47" s="56"/>
      <c r="B47" s="17"/>
      <c r="C47" s="21"/>
      <c r="D47" s="16"/>
      <c r="E47" s="17"/>
      <c r="F47" s="19"/>
      <c r="G47" s="19"/>
      <c r="H47" s="19">
        <f>H46*$C46</f>
        <v>27992.868749999994</v>
      </c>
      <c r="I47" s="19">
        <f t="shared" ref="I47:M47" si="6">I46*$C46</f>
        <v>55985.737499999988</v>
      </c>
      <c r="J47" s="19">
        <f t="shared" si="6"/>
        <v>27992.868749999994</v>
      </c>
      <c r="K47" s="19">
        <f t="shared" si="6"/>
        <v>27992.868749999994</v>
      </c>
      <c r="L47" s="19">
        <f t="shared" si="6"/>
        <v>27992.868749999994</v>
      </c>
      <c r="M47" s="19">
        <f t="shared" si="6"/>
        <v>27992.868749999994</v>
      </c>
      <c r="N47" s="20">
        <f>N46*C46</f>
        <v>27992.868749999994</v>
      </c>
      <c r="O47" s="20">
        <f>O46*C46</f>
        <v>27992.868749999994</v>
      </c>
      <c r="P47" s="20">
        <f>P46*C46</f>
        <v>27992.868749999994</v>
      </c>
    </row>
    <row r="48" spans="1:18" ht="14.25">
      <c r="A48" s="173">
        <v>19</v>
      </c>
      <c r="B48" s="174" t="s">
        <v>148</v>
      </c>
      <c r="C48" s="175">
        <f>'TIPO 1 - 220V_SAPATAS'!J519</f>
        <v>1267.7987499999999</v>
      </c>
      <c r="D48" s="176">
        <f>SUM(C48/2495844.22)</f>
        <v>5.0796389447735639E-4</v>
      </c>
      <c r="E48" s="177"/>
      <c r="F48" s="178"/>
      <c r="G48" s="177"/>
      <c r="H48" s="177"/>
      <c r="I48" s="177">
        <v>0.2</v>
      </c>
      <c r="J48" s="177"/>
      <c r="K48" s="179"/>
      <c r="L48" s="177"/>
      <c r="M48" s="177">
        <v>0.8</v>
      </c>
      <c r="N48" s="177"/>
      <c r="O48" s="177"/>
      <c r="P48" s="177"/>
      <c r="Q48" s="22">
        <f>SUM(E49:N49)</f>
        <v>1267.7987499999999</v>
      </c>
      <c r="R48" s="22" t="b">
        <f>Q48=C48</f>
        <v>1</v>
      </c>
    </row>
    <row r="49" spans="1:18" ht="14.25">
      <c r="A49" s="56"/>
      <c r="B49" s="17"/>
      <c r="C49" s="21"/>
      <c r="D49" s="16"/>
      <c r="E49" s="17"/>
      <c r="F49" s="19"/>
      <c r="G49" s="19"/>
      <c r="H49" s="19"/>
      <c r="I49" s="19">
        <f>I48*C48</f>
        <v>253.55975000000001</v>
      </c>
      <c r="J49" s="19"/>
      <c r="K49" s="52"/>
      <c r="L49" s="19"/>
      <c r="M49" s="53">
        <f>M48*C48</f>
        <v>1014.239</v>
      </c>
      <c r="N49" s="17"/>
      <c r="O49" s="17"/>
      <c r="P49" s="17"/>
    </row>
    <row r="50" spans="1:18" ht="14.25">
      <c r="A50" s="173">
        <v>20</v>
      </c>
      <c r="B50" s="174" t="s">
        <v>728</v>
      </c>
      <c r="C50" s="175">
        <f>'TIPO 1 - 220V_SAPATAS'!J526</f>
        <v>35653.747500000005</v>
      </c>
      <c r="D50" s="176">
        <f>SUM(C50/2495844.22)</f>
        <v>1.4285245535075904E-2</v>
      </c>
      <c r="E50" s="177"/>
      <c r="F50" s="178"/>
      <c r="G50" s="177"/>
      <c r="H50" s="177"/>
      <c r="I50" s="177"/>
      <c r="J50" s="177"/>
      <c r="K50" s="179">
        <v>0.2</v>
      </c>
      <c r="L50" s="177">
        <v>0.2</v>
      </c>
      <c r="M50" s="177">
        <v>0.2</v>
      </c>
      <c r="N50" s="177">
        <v>0.2</v>
      </c>
      <c r="O50" s="177">
        <v>0.1</v>
      </c>
      <c r="P50" s="177">
        <v>0.1</v>
      </c>
      <c r="Q50" s="22">
        <f>SUM(E51:P51)</f>
        <v>35653.747500000012</v>
      </c>
      <c r="R50" s="22" t="b">
        <f>Q50=C50</f>
        <v>1</v>
      </c>
    </row>
    <row r="51" spans="1:18" ht="14.25">
      <c r="A51" s="56"/>
      <c r="B51" s="17"/>
      <c r="C51" s="21"/>
      <c r="D51" s="16"/>
      <c r="E51" s="17"/>
      <c r="F51" s="19"/>
      <c r="G51" s="19"/>
      <c r="H51" s="19"/>
      <c r="I51" s="19"/>
      <c r="J51" s="19"/>
      <c r="K51" s="52">
        <f>K50*$C50</f>
        <v>7130.7495000000017</v>
      </c>
      <c r="L51" s="52">
        <f t="shared" ref="L51:N51" si="7">L50*$C50</f>
        <v>7130.7495000000017</v>
      </c>
      <c r="M51" s="52">
        <f t="shared" si="7"/>
        <v>7130.7495000000017</v>
      </c>
      <c r="N51" s="19">
        <f t="shared" si="7"/>
        <v>7130.7495000000017</v>
      </c>
      <c r="O51" s="19">
        <f t="shared" ref="O51:P51" si="8">O50*$C50</f>
        <v>3565.3747500000009</v>
      </c>
      <c r="P51" s="19">
        <f t="shared" si="8"/>
        <v>3565.3747500000009</v>
      </c>
    </row>
    <row r="52" spans="1:18" ht="14.25">
      <c r="A52" s="173">
        <v>21</v>
      </c>
      <c r="B52" s="174" t="s">
        <v>757</v>
      </c>
      <c r="C52" s="175">
        <f>'TIPO 1 - 220V_SAPATAS'!J558</f>
        <v>6795.2124999999996</v>
      </c>
      <c r="D52" s="176">
        <f>SUM(C52/2495844.22)</f>
        <v>2.7226108286517977E-3</v>
      </c>
      <c r="E52" s="177"/>
      <c r="F52" s="178"/>
      <c r="G52" s="177"/>
      <c r="H52" s="177"/>
      <c r="I52" s="177"/>
      <c r="J52" s="177"/>
      <c r="K52" s="179"/>
      <c r="L52" s="177"/>
      <c r="M52" s="177"/>
      <c r="N52" s="177">
        <v>0.5</v>
      </c>
      <c r="O52" s="177">
        <v>0.5</v>
      </c>
      <c r="P52" s="177"/>
      <c r="Q52" s="22">
        <f>SUM(E53:P53)</f>
        <v>6795.2124999999996</v>
      </c>
      <c r="R52" s="22" t="b">
        <f>Q52=C52</f>
        <v>1</v>
      </c>
    </row>
    <row r="53" spans="1:18" ht="14.25">
      <c r="A53" s="56"/>
      <c r="B53" s="17"/>
      <c r="C53" s="21"/>
      <c r="D53" s="16"/>
      <c r="E53" s="17"/>
      <c r="F53" s="19"/>
      <c r="G53" s="19"/>
      <c r="H53" s="19"/>
      <c r="I53" s="19"/>
      <c r="J53" s="19"/>
      <c r="K53" s="52"/>
      <c r="L53" s="19"/>
      <c r="M53" s="51"/>
      <c r="N53" s="20">
        <f>N52*C52</f>
        <v>3397.6062499999998</v>
      </c>
      <c r="O53" s="20">
        <f>O52*C52</f>
        <v>3397.6062499999998</v>
      </c>
      <c r="P53" s="20">
        <f>P52*D52</f>
        <v>0</v>
      </c>
    </row>
    <row r="54" spans="1:18" ht="14.25">
      <c r="A54" s="173">
        <v>22</v>
      </c>
      <c r="B54" s="174" t="s">
        <v>194</v>
      </c>
      <c r="C54" s="175">
        <f>'TIPO 1 - 220V_SAPATAS'!J566</f>
        <v>48414.116874999992</v>
      </c>
      <c r="D54" s="176">
        <f>SUM(C54/2495844.22)</f>
        <v>1.9397892098810553E-2</v>
      </c>
      <c r="E54" s="177"/>
      <c r="F54" s="178">
        <v>0.2</v>
      </c>
      <c r="G54" s="177">
        <v>0.2</v>
      </c>
      <c r="H54" s="177"/>
      <c r="I54" s="177"/>
      <c r="J54" s="177"/>
      <c r="K54" s="179">
        <v>0.1</v>
      </c>
      <c r="L54" s="177">
        <v>0.1</v>
      </c>
      <c r="M54" s="177">
        <v>0.1</v>
      </c>
      <c r="N54" s="177">
        <v>0.1</v>
      </c>
      <c r="O54" s="177">
        <v>0.1</v>
      </c>
      <c r="P54" s="177">
        <v>0.1</v>
      </c>
      <c r="Q54" s="22">
        <f>SUM(E55:P55)</f>
        <v>48414.116874999985</v>
      </c>
      <c r="R54" s="22" t="b">
        <f>Q54=C54</f>
        <v>1</v>
      </c>
    </row>
    <row r="55" spans="1:18" ht="14.25">
      <c r="A55" s="56"/>
      <c r="B55" s="17"/>
      <c r="C55" s="21"/>
      <c r="D55" s="16"/>
      <c r="E55" s="17"/>
      <c r="F55" s="19">
        <f>F54*C54</f>
        <v>9682.8233749999981</v>
      </c>
      <c r="G55" s="19">
        <f>G54*C54</f>
        <v>9682.8233749999981</v>
      </c>
      <c r="H55" s="19"/>
      <c r="I55" s="19"/>
      <c r="J55" s="19"/>
      <c r="K55" s="52">
        <f>K54*C54</f>
        <v>4841.4116874999991</v>
      </c>
      <c r="L55" s="19">
        <f>L54*C54</f>
        <v>4841.4116874999991</v>
      </c>
      <c r="M55" s="53">
        <f>M54*C54</f>
        <v>4841.4116874999991</v>
      </c>
      <c r="N55" s="20">
        <f>N54*C54</f>
        <v>4841.4116874999991</v>
      </c>
      <c r="O55" s="20">
        <f>O54*C54</f>
        <v>4841.4116874999991</v>
      </c>
      <c r="P55" s="20">
        <f>P54*C54</f>
        <v>4841.4116874999991</v>
      </c>
    </row>
    <row r="56" spans="1:18" ht="14.25">
      <c r="A56" s="173">
        <v>23</v>
      </c>
      <c r="B56" s="174" t="s">
        <v>113</v>
      </c>
      <c r="C56" s="175">
        <f>'TIPO 1 - 220V_SAPATAS'!J581</f>
        <v>109261.077875</v>
      </c>
      <c r="D56" s="176">
        <f>SUM(C56/2495844.22)</f>
        <v>4.3777202519073882E-2</v>
      </c>
      <c r="E56" s="177">
        <v>0.1</v>
      </c>
      <c r="F56" s="178">
        <v>0.2</v>
      </c>
      <c r="G56" s="177"/>
      <c r="H56" s="177"/>
      <c r="I56" s="177"/>
      <c r="J56" s="177"/>
      <c r="K56" s="179"/>
      <c r="L56" s="177">
        <v>0.1</v>
      </c>
      <c r="M56" s="177">
        <v>0.2</v>
      </c>
      <c r="N56" s="177">
        <v>0.1</v>
      </c>
      <c r="O56" s="177">
        <v>0.1</v>
      </c>
      <c r="P56" s="177">
        <v>0.2</v>
      </c>
      <c r="Q56" s="200">
        <f>SUM(E57:P57)</f>
        <v>109261.07787500002</v>
      </c>
      <c r="R56" s="22" t="b">
        <f>Q56=C56</f>
        <v>1</v>
      </c>
    </row>
    <row r="57" spans="1:18" ht="14.25">
      <c r="A57" s="56"/>
      <c r="B57" s="17"/>
      <c r="C57" s="21"/>
      <c r="D57" s="16"/>
      <c r="E57" s="20">
        <f>E56*C56</f>
        <v>10926.107787500001</v>
      </c>
      <c r="F57" s="20">
        <f>F56*C56</f>
        <v>21852.215575000002</v>
      </c>
      <c r="G57" s="20"/>
      <c r="H57" s="19"/>
      <c r="I57" s="19"/>
      <c r="J57" s="19"/>
      <c r="K57" s="52"/>
      <c r="L57" s="19">
        <f>L56*C56</f>
        <v>10926.107787500001</v>
      </c>
      <c r="M57" s="53">
        <f>M56*C56</f>
        <v>21852.215575000002</v>
      </c>
      <c r="N57" s="20">
        <f>N56*C56</f>
        <v>10926.107787500001</v>
      </c>
      <c r="O57" s="20">
        <f>O56*C56</f>
        <v>10926.107787500001</v>
      </c>
      <c r="P57" s="20">
        <f>P56*C56</f>
        <v>21852.215575000002</v>
      </c>
    </row>
    <row r="58" spans="1:18" ht="14.25">
      <c r="A58" s="173">
        <v>25</v>
      </c>
      <c r="B58" s="174" t="s">
        <v>1245</v>
      </c>
      <c r="C58" s="175">
        <f>'TIPO 1 - 220V_SAPATAS'!J606</f>
        <v>99409.708750000005</v>
      </c>
      <c r="D58" s="176">
        <f>SUM(C58/2495844.22)</f>
        <v>3.983009354245675E-2</v>
      </c>
      <c r="E58" s="177">
        <v>0.1</v>
      </c>
      <c r="F58" s="178">
        <v>0.2</v>
      </c>
      <c r="G58" s="177"/>
      <c r="H58" s="177"/>
      <c r="I58" s="177"/>
      <c r="J58" s="177"/>
      <c r="K58" s="179"/>
      <c r="L58" s="177">
        <v>0.1</v>
      </c>
      <c r="M58" s="177">
        <v>0.2</v>
      </c>
      <c r="N58" s="177">
        <v>0.1</v>
      </c>
      <c r="O58" s="177">
        <v>0.1</v>
      </c>
      <c r="P58" s="177">
        <v>0.2</v>
      </c>
      <c r="Q58" s="200">
        <f>SUM(E59:P59)</f>
        <v>99409.708750000005</v>
      </c>
      <c r="R58" s="22" t="b">
        <f>Q58=C58</f>
        <v>1</v>
      </c>
    </row>
    <row r="59" spans="1:18" ht="14.25">
      <c r="A59" s="238"/>
      <c r="B59" s="17"/>
      <c r="C59" s="21"/>
      <c r="D59" s="16"/>
      <c r="E59" s="20">
        <f>E58*C58</f>
        <v>9940.9708750000009</v>
      </c>
      <c r="F59" s="20">
        <f>F58*C58</f>
        <v>19881.941750000002</v>
      </c>
      <c r="G59" s="20"/>
      <c r="H59" s="19"/>
      <c r="I59" s="19"/>
      <c r="J59" s="19"/>
      <c r="K59" s="52"/>
      <c r="L59" s="19">
        <f>L58*C58</f>
        <v>9940.9708750000009</v>
      </c>
      <c r="M59" s="20">
        <f>M58*C58</f>
        <v>19881.941750000002</v>
      </c>
      <c r="N59" s="20">
        <f>N58*C58</f>
        <v>9940.9708750000009</v>
      </c>
      <c r="O59" s="20">
        <f>O58*C58</f>
        <v>9940.9708750000009</v>
      </c>
      <c r="P59" s="20">
        <f>P58*C58</f>
        <v>19881.941750000002</v>
      </c>
    </row>
    <row r="60" spans="1:18" ht="14.25">
      <c r="A60" s="173">
        <v>24</v>
      </c>
      <c r="B60" s="174" t="s">
        <v>18</v>
      </c>
      <c r="C60" s="175">
        <f>'TIPO 1 - 220V_SAPATAS'!J617</f>
        <v>5450.7522500000005</v>
      </c>
      <c r="D60" s="176">
        <f>SUM(C60/2495844.22)</f>
        <v>2.1839312751658836E-3</v>
      </c>
      <c r="E60" s="177"/>
      <c r="F60" s="178"/>
      <c r="G60" s="177"/>
      <c r="H60" s="177"/>
      <c r="I60" s="177"/>
      <c r="J60" s="177"/>
      <c r="K60" s="179"/>
      <c r="L60" s="177"/>
      <c r="M60" s="177">
        <v>0.25</v>
      </c>
      <c r="N60" s="177">
        <v>0.25</v>
      </c>
      <c r="O60" s="177">
        <v>0.25</v>
      </c>
      <c r="P60" s="177">
        <v>0.25</v>
      </c>
      <c r="Q60" s="22">
        <f>SUM(E61:P61)</f>
        <v>5450.7522500000005</v>
      </c>
      <c r="R60" s="22" t="b">
        <f>Q60=C60</f>
        <v>1</v>
      </c>
    </row>
    <row r="61" spans="1:18" ht="15" thickBot="1">
      <c r="A61" s="17"/>
      <c r="B61" s="17"/>
      <c r="C61" s="21"/>
      <c r="D61" s="17"/>
      <c r="E61" s="17"/>
      <c r="F61" s="17"/>
      <c r="G61" s="17"/>
      <c r="H61" s="17"/>
      <c r="I61" s="17"/>
      <c r="J61" s="17"/>
      <c r="K61" s="17"/>
      <c r="L61" s="17"/>
      <c r="M61" s="20">
        <f>M60*C60</f>
        <v>1362.6880625000001</v>
      </c>
      <c r="N61" s="20">
        <f>N60*C60</f>
        <v>1362.6880625000001</v>
      </c>
      <c r="O61" s="20">
        <f>O60*C60</f>
        <v>1362.6880625000001</v>
      </c>
      <c r="P61" s="20">
        <f>P60*C60</f>
        <v>1362.6880625000001</v>
      </c>
      <c r="Q61" s="172">
        <f>SUM(Q12:Q60)</f>
        <v>3472300.0202499996</v>
      </c>
    </row>
    <row r="62" spans="1:18" ht="15" thickBot="1">
      <c r="A62" s="286" t="s">
        <v>195</v>
      </c>
      <c r="B62" s="287"/>
      <c r="C62" s="180">
        <f>SUM(C11:C61)</f>
        <v>3472300.0202499996</v>
      </c>
      <c r="D62" s="181">
        <f>SUM(D45:D61)</f>
        <v>0.23486285614412261</v>
      </c>
      <c r="E62" s="182"/>
      <c r="F62" s="183"/>
      <c r="G62" s="183"/>
      <c r="H62" s="183"/>
      <c r="I62" s="183"/>
      <c r="J62" s="183"/>
      <c r="K62" s="183"/>
      <c r="L62" s="183"/>
      <c r="M62" s="184"/>
      <c r="N62" s="184"/>
      <c r="O62" s="184"/>
      <c r="P62" s="184"/>
    </row>
    <row r="63" spans="1:18" ht="15" thickBot="1">
      <c r="C63" s="23"/>
      <c r="L63" s="57"/>
    </row>
    <row r="64" spans="1:18" ht="15" customHeight="1" thickBot="1">
      <c r="A64" s="286"/>
      <c r="B64" s="287"/>
      <c r="C64" s="288" t="s">
        <v>928</v>
      </c>
      <c r="D64" s="289"/>
      <c r="E64" s="24">
        <f>SUM(E13,E15,E17,E19,E21,E23,E25,E27,E29,E31,E33,E35,E37,E39,E41,E43,E45,E47,E49,E51,E53,E55,E57,E59)</f>
        <v>34493.592138749998</v>
      </c>
      <c r="F64" s="24">
        <f>SUM(F13,F15,F17,F19,F21,F23,F25,F27,F29,F31,F33,F35,F37,F39,F41,F43,F45,F47,F49,F51,F53,F55,F57,F59)</f>
        <v>253586.52206375002</v>
      </c>
      <c r="G64" s="24">
        <f t="shared" ref="G64:K64" si="9">SUM(G13,G15,G17,G19,G21,G23,G25,G27,G29,G31,G33,G35,G37,G39,G41,G43,G45,G47,G49,G51,G53,G55,G57,G61)</f>
        <v>413897.16509499995</v>
      </c>
      <c r="H64" s="24">
        <f t="shared" si="9"/>
        <v>458517.60360124998</v>
      </c>
      <c r="I64" s="24">
        <f t="shared" si="9"/>
        <v>478735.42800124997</v>
      </c>
      <c r="J64" s="24">
        <f t="shared" si="9"/>
        <v>477582.6196387501</v>
      </c>
      <c r="K64" s="24">
        <f t="shared" si="9"/>
        <v>430435.89820749999</v>
      </c>
      <c r="L64" s="24">
        <f>SUM(L13,L15,L17,L19,L21,L23,L25,L27,L29,L31,L33,L35,L37,L39,L41,L43,L45,L47,L49,L51,L53,L55,L57,L61,L59)</f>
        <v>429710.39706375008</v>
      </c>
      <c r="M64" s="24">
        <f>SUM(M13,M15,M17,M19,M21,M23,M25,M27,M29,M31,M33,M35,M37,M39,M41,M43,M45,M47,M49,M51,M53,M55,M57,M61,M59)</f>
        <v>234522.01456000001</v>
      </c>
      <c r="N64" s="24">
        <f>SUM(N13,N15,N17,N19,N21,N23,N25,N27,N29,N31,N33,N35,N37,N39,N41,N43,N45,N47,N49,N51,N53,N55,N57,N61,N59)</f>
        <v>83493.352322499995</v>
      </c>
      <c r="O64" s="24">
        <f>SUM(O13,O15,O17,O19,O21,O23,O25,O27,O29,O31,O33,O35,O37,O39,O41,O43,O45,O47,O49,O51,O53,O55,O57,O61,O59)</f>
        <v>79927.977572499993</v>
      </c>
      <c r="P64" s="24">
        <f>SUM(P13,P15,P17,P19,P21,P23,P25,P27,P29,P31,P33,P35,P37,P39,P41,P43,P45,P47,P49,P51,P53,P55,P57,P61,P59)</f>
        <v>97397.449984999999</v>
      </c>
    </row>
    <row r="65" spans="1:16" s="186" customFormat="1" ht="15" customHeight="1" thickBot="1">
      <c r="A65" s="293"/>
      <c r="B65" s="294"/>
      <c r="C65" s="295" t="s">
        <v>929</v>
      </c>
      <c r="D65" s="296"/>
      <c r="E65" s="185">
        <f>E64/$C$62</f>
        <v>9.9339319579494507E-3</v>
      </c>
      <c r="F65" s="185">
        <f t="shared" ref="F65:N65" si="10">F64/$C$62</f>
        <v>7.3031282027724159E-2</v>
      </c>
      <c r="G65" s="185">
        <f t="shared" si="10"/>
        <v>0.11919971277862103</v>
      </c>
      <c r="H65" s="185">
        <f t="shared" si="10"/>
        <v>0.13205011114455412</v>
      </c>
      <c r="I65" s="185">
        <f t="shared" si="10"/>
        <v>0.13787271411149024</v>
      </c>
      <c r="J65" s="185">
        <f t="shared" si="10"/>
        <v>0.1375407127418572</v>
      </c>
      <c r="K65" s="185">
        <f t="shared" si="10"/>
        <v>0.12396276119495843</v>
      </c>
      <c r="L65" s="185">
        <f t="shared" si="10"/>
        <v>0.12375382154702509</v>
      </c>
      <c r="M65" s="185">
        <f t="shared" si="10"/>
        <v>6.7540826884859684E-2</v>
      </c>
      <c r="N65" s="185">
        <f t="shared" si="10"/>
        <v>2.4045546708400103E-2</v>
      </c>
      <c r="O65" s="185">
        <f t="shared" ref="O65:P65" si="11">O64/$C$62</f>
        <v>2.3018741786818675E-2</v>
      </c>
      <c r="P65" s="185">
        <f t="shared" si="11"/>
        <v>2.8049837115741959E-2</v>
      </c>
    </row>
    <row r="66" spans="1:16" ht="15" customHeight="1" thickBot="1">
      <c r="A66" s="286"/>
      <c r="B66" s="287"/>
      <c r="C66" s="288" t="s">
        <v>930</v>
      </c>
      <c r="D66" s="289"/>
      <c r="E66" s="24">
        <f>E64</f>
        <v>34493.592138749998</v>
      </c>
      <c r="F66" s="24">
        <f t="shared" ref="F66:N66" si="12">E66+F64</f>
        <v>288080.11420250003</v>
      </c>
      <c r="G66" s="24">
        <f t="shared" si="12"/>
        <v>701977.27929749992</v>
      </c>
      <c r="H66" s="24">
        <f t="shared" si="12"/>
        <v>1160494.8828987498</v>
      </c>
      <c r="I66" s="24">
        <f t="shared" si="12"/>
        <v>1639230.3108999997</v>
      </c>
      <c r="J66" s="24">
        <f t="shared" si="12"/>
        <v>2116812.9305387498</v>
      </c>
      <c r="K66" s="24">
        <f t="shared" si="12"/>
        <v>2547248.8287462499</v>
      </c>
      <c r="L66" s="24">
        <f t="shared" si="12"/>
        <v>2976959.2258099997</v>
      </c>
      <c r="M66" s="24">
        <f t="shared" si="12"/>
        <v>3211481.2403699998</v>
      </c>
      <c r="N66" s="24">
        <f t="shared" si="12"/>
        <v>3294974.5926925</v>
      </c>
      <c r="O66" s="24">
        <f>N66+O64</f>
        <v>3374902.5702649998</v>
      </c>
      <c r="P66" s="24">
        <f>O66+P64</f>
        <v>3472300.0202499996</v>
      </c>
    </row>
    <row r="67" spans="1:16" s="186" customFormat="1" ht="15" customHeight="1" thickBot="1">
      <c r="A67" s="293"/>
      <c r="B67" s="294"/>
      <c r="C67" s="295" t="s">
        <v>931</v>
      </c>
      <c r="D67" s="296"/>
      <c r="E67" s="185">
        <f>E66/$C$62</f>
        <v>9.9339319579494507E-3</v>
      </c>
      <c r="F67" s="185">
        <f t="shared" ref="F67:N67" si="13">F66/$C$62</f>
        <v>8.2965213985673608E-2</v>
      </c>
      <c r="G67" s="185">
        <f t="shared" si="13"/>
        <v>0.20216492676429462</v>
      </c>
      <c r="H67" s="185">
        <f t="shared" si="13"/>
        <v>0.33421503790884871</v>
      </c>
      <c r="I67" s="185">
        <f t="shared" si="13"/>
        <v>0.47208775202033892</v>
      </c>
      <c r="J67" s="185">
        <f t="shared" si="13"/>
        <v>0.60962846476219612</v>
      </c>
      <c r="K67" s="185">
        <f t="shared" si="13"/>
        <v>0.73359122595715454</v>
      </c>
      <c r="L67" s="185">
        <f t="shared" si="13"/>
        <v>0.85734504750417961</v>
      </c>
      <c r="M67" s="185">
        <f t="shared" si="13"/>
        <v>0.92488587438903935</v>
      </c>
      <c r="N67" s="185">
        <f t="shared" si="13"/>
        <v>0.94893142109743944</v>
      </c>
      <c r="O67" s="185">
        <f t="shared" ref="O67:P67" si="14">O66/$C$62</f>
        <v>0.97195016288425806</v>
      </c>
      <c r="P67" s="185">
        <f t="shared" si="14"/>
        <v>1</v>
      </c>
    </row>
    <row r="68" spans="1:16" ht="6.75" customHeight="1"/>
    <row r="69" spans="1:16" ht="14.25">
      <c r="C69" s="23"/>
    </row>
  </sheetData>
  <mergeCells count="12">
    <mergeCell ref="A65:B65"/>
    <mergeCell ref="C65:D65"/>
    <mergeCell ref="A66:B66"/>
    <mergeCell ref="C66:D66"/>
    <mergeCell ref="A67:B67"/>
    <mergeCell ref="C67:D67"/>
    <mergeCell ref="A1:P3"/>
    <mergeCell ref="A8:N8"/>
    <mergeCell ref="A62:B62"/>
    <mergeCell ref="A64:B64"/>
    <mergeCell ref="C64:D64"/>
    <mergeCell ref="A5:P5"/>
  </mergeCells>
  <pageMargins left="0.511811024" right="0.511811024" top="0.78740157499999996" bottom="0.78740157499999996" header="0.31496062000000002" footer="0.31496062000000002"/>
  <pageSetup paperSize="9" scale="47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7"/>
  <sheetViews>
    <sheetView tabSelected="1" view="pageBreakPreview" zoomScaleNormal="100" zoomScaleSheetLayoutView="100" workbookViewId="0">
      <selection activeCell="A52" sqref="A52:F52"/>
    </sheetView>
  </sheetViews>
  <sheetFormatPr defaultRowHeight="14.25"/>
  <cols>
    <col min="1" max="1" width="11.75" customWidth="1"/>
    <col min="3" max="3" width="29.125" customWidth="1"/>
    <col min="5" max="6" width="10.875" customWidth="1"/>
    <col min="7" max="7" width="17.125" customWidth="1"/>
    <col min="9" max="9" width="13.125" bestFit="1" customWidth="1"/>
  </cols>
  <sheetData>
    <row r="1" spans="1:8">
      <c r="A1" s="297" t="s">
        <v>950</v>
      </c>
      <c r="B1" s="298"/>
      <c r="C1" s="298"/>
      <c r="D1" s="298"/>
      <c r="E1" s="298"/>
      <c r="F1" s="298"/>
      <c r="G1" s="299"/>
    </row>
    <row r="2" spans="1:8">
      <c r="A2" s="300"/>
      <c r="B2" s="301"/>
      <c r="C2" s="301"/>
      <c r="D2" s="301"/>
      <c r="E2" s="301"/>
      <c r="F2" s="301"/>
      <c r="G2" s="302"/>
    </row>
    <row r="3" spans="1:8" ht="15">
      <c r="A3" s="212" t="s">
        <v>1149</v>
      </c>
      <c r="B3" s="213" t="s">
        <v>1150</v>
      </c>
      <c r="C3" s="213" t="s">
        <v>40</v>
      </c>
      <c r="D3" s="213" t="s">
        <v>952</v>
      </c>
      <c r="E3" s="213" t="s">
        <v>1151</v>
      </c>
      <c r="F3" s="303" t="s">
        <v>953</v>
      </c>
      <c r="G3" s="304"/>
    </row>
    <row r="4" spans="1:8" ht="60">
      <c r="A4" s="214" t="s">
        <v>950</v>
      </c>
      <c r="B4" s="226"/>
      <c r="C4" s="227" t="s">
        <v>1166</v>
      </c>
      <c r="D4" s="226" t="s">
        <v>947</v>
      </c>
      <c r="E4" s="218" t="s">
        <v>157</v>
      </c>
      <c r="F4" s="218" t="s">
        <v>157</v>
      </c>
      <c r="G4" s="219">
        <f>SUM(G5:G11)</f>
        <v>97.140000000000015</v>
      </c>
    </row>
    <row r="5" spans="1:8" ht="72">
      <c r="A5" s="220" t="s">
        <v>1167</v>
      </c>
      <c r="B5" s="221">
        <v>1607</v>
      </c>
      <c r="C5" s="222" t="s">
        <v>1168</v>
      </c>
      <c r="D5" s="221" t="s">
        <v>1169</v>
      </c>
      <c r="E5" s="223">
        <v>4.2</v>
      </c>
      <c r="F5" s="224">
        <v>0.22</v>
      </c>
      <c r="G5" s="225">
        <f>TRUNC(E5*F5,2)</f>
        <v>0.92</v>
      </c>
      <c r="H5" s="233"/>
    </row>
    <row r="6" spans="1:8" ht="48">
      <c r="A6" s="226" t="s">
        <v>1156</v>
      </c>
      <c r="B6" s="226" t="s">
        <v>1171</v>
      </c>
      <c r="C6" s="227" t="s">
        <v>1172</v>
      </c>
      <c r="D6" s="226" t="s">
        <v>1173</v>
      </c>
      <c r="E6" s="228" t="s">
        <v>1170</v>
      </c>
      <c r="F6" s="229">
        <v>3.42</v>
      </c>
      <c r="G6" s="225">
        <f t="shared" ref="G6:G11" si="0">TRUNC(E6*F6,2)</f>
        <v>14.36</v>
      </c>
      <c r="H6" s="233"/>
    </row>
    <row r="7" spans="1:8" ht="60">
      <c r="A7" s="226" t="s">
        <v>1156</v>
      </c>
      <c r="B7" s="226" t="s">
        <v>1174</v>
      </c>
      <c r="C7" s="227" t="s">
        <v>1175</v>
      </c>
      <c r="D7" s="226" t="s">
        <v>1173</v>
      </c>
      <c r="E7" s="228" t="s">
        <v>1176</v>
      </c>
      <c r="F7" s="228">
        <v>76.94</v>
      </c>
      <c r="G7" s="225">
        <f t="shared" si="0"/>
        <v>79.17</v>
      </c>
      <c r="H7" s="233"/>
    </row>
    <row r="8" spans="1:8" ht="24">
      <c r="A8" s="226" t="s">
        <v>1153</v>
      </c>
      <c r="B8" s="226" t="s">
        <v>1177</v>
      </c>
      <c r="C8" s="227" t="s">
        <v>1164</v>
      </c>
      <c r="D8" s="226" t="s">
        <v>955</v>
      </c>
      <c r="E8" s="228" t="s">
        <v>1178</v>
      </c>
      <c r="F8" s="228">
        <v>17.829999999999998</v>
      </c>
      <c r="G8" s="225">
        <f t="shared" si="0"/>
        <v>1.3</v>
      </c>
      <c r="H8" s="233"/>
    </row>
    <row r="9" spans="1:8" ht="24">
      <c r="A9" s="226" t="s">
        <v>1153</v>
      </c>
      <c r="B9" s="226" t="s">
        <v>1179</v>
      </c>
      <c r="C9" s="227" t="s">
        <v>1180</v>
      </c>
      <c r="D9" s="226" t="s">
        <v>955</v>
      </c>
      <c r="E9" s="228" t="s">
        <v>1181</v>
      </c>
      <c r="F9" s="228">
        <v>21.59</v>
      </c>
      <c r="G9" s="225">
        <f t="shared" si="0"/>
        <v>1.29</v>
      </c>
      <c r="H9" s="233"/>
    </row>
    <row r="10" spans="1:8" ht="60">
      <c r="A10" s="226" t="s">
        <v>1153</v>
      </c>
      <c r="B10" s="226" t="s">
        <v>1182</v>
      </c>
      <c r="C10" s="227" t="s">
        <v>1183</v>
      </c>
      <c r="D10" s="226" t="s">
        <v>1184</v>
      </c>
      <c r="E10" s="228" t="s">
        <v>1185</v>
      </c>
      <c r="F10" s="228">
        <v>27.23</v>
      </c>
      <c r="G10" s="225">
        <f t="shared" si="0"/>
        <v>0.04</v>
      </c>
      <c r="H10" s="233"/>
    </row>
    <row r="11" spans="1:8" ht="60">
      <c r="A11" s="226" t="s">
        <v>1153</v>
      </c>
      <c r="B11" s="226" t="s">
        <v>1186</v>
      </c>
      <c r="C11" s="227" t="s">
        <v>1187</v>
      </c>
      <c r="D11" s="226" t="s">
        <v>1188</v>
      </c>
      <c r="E11" s="228" t="s">
        <v>1189</v>
      </c>
      <c r="F11" s="228">
        <v>26.12</v>
      </c>
      <c r="G11" s="225">
        <f t="shared" si="0"/>
        <v>0.06</v>
      </c>
      <c r="H11" s="233"/>
    </row>
    <row r="12" spans="1:8">
      <c r="A12" s="231"/>
      <c r="B12" s="231"/>
      <c r="C12" s="231"/>
      <c r="D12" s="231"/>
      <c r="E12" s="231"/>
      <c r="F12" s="231"/>
      <c r="G12" s="231"/>
    </row>
    <row r="13" spans="1:8" ht="60">
      <c r="A13" s="214" t="s">
        <v>950</v>
      </c>
      <c r="B13" s="215">
        <v>1</v>
      </c>
      <c r="C13" s="216" t="s">
        <v>1154</v>
      </c>
      <c r="D13" s="217" t="s">
        <v>1155</v>
      </c>
      <c r="E13" s="218" t="s">
        <v>157</v>
      </c>
      <c r="F13" s="218" t="s">
        <v>157</v>
      </c>
      <c r="G13" s="219">
        <f>SUM(G14:G21)</f>
        <v>222.45</v>
      </c>
    </row>
    <row r="14" spans="1:8" ht="36">
      <c r="A14" s="226" t="s">
        <v>1156</v>
      </c>
      <c r="B14" s="226">
        <v>370</v>
      </c>
      <c r="C14" s="227" t="s">
        <v>1157</v>
      </c>
      <c r="D14" s="226" t="s">
        <v>964</v>
      </c>
      <c r="E14" s="232">
        <v>1.8200000000000001E-2</v>
      </c>
      <c r="F14" s="230">
        <v>90</v>
      </c>
      <c r="G14" s="236">
        <f t="shared" ref="G14:G21" si="1">TRUNC(E14*F14,2)</f>
        <v>1.63</v>
      </c>
    </row>
    <row r="15" spans="1:8" ht="24">
      <c r="A15" s="226" t="s">
        <v>1156</v>
      </c>
      <c r="B15" s="226">
        <v>34357</v>
      </c>
      <c r="C15" s="227" t="s">
        <v>1158</v>
      </c>
      <c r="D15" s="226" t="s">
        <v>1159</v>
      </c>
      <c r="E15" s="232">
        <v>0.38</v>
      </c>
      <c r="F15" s="230">
        <v>5.28</v>
      </c>
      <c r="G15" s="236">
        <f t="shared" si="1"/>
        <v>2</v>
      </c>
    </row>
    <row r="16" spans="1:8" ht="36">
      <c r="A16" s="226" t="s">
        <v>1156</v>
      </c>
      <c r="B16" s="226">
        <v>36178</v>
      </c>
      <c r="C16" s="227" t="s">
        <v>1160</v>
      </c>
      <c r="D16" s="226" t="s">
        <v>952</v>
      </c>
      <c r="E16" s="232">
        <v>7</v>
      </c>
      <c r="F16" s="230">
        <v>12.36</v>
      </c>
      <c r="G16" s="236">
        <f t="shared" si="1"/>
        <v>86.52</v>
      </c>
    </row>
    <row r="17" spans="1:9" ht="24">
      <c r="A17" s="226" t="s">
        <v>1156</v>
      </c>
      <c r="B17" s="226">
        <v>1106</v>
      </c>
      <c r="C17" s="227" t="s">
        <v>1161</v>
      </c>
      <c r="D17" s="226" t="s">
        <v>1159</v>
      </c>
      <c r="E17" s="232">
        <v>2.37</v>
      </c>
      <c r="F17" s="230">
        <v>1.05</v>
      </c>
      <c r="G17" s="236">
        <f t="shared" si="1"/>
        <v>2.48</v>
      </c>
    </row>
    <row r="18" spans="1:9" ht="24">
      <c r="A18" s="226" t="s">
        <v>1156</v>
      </c>
      <c r="B18" s="226">
        <v>1379</v>
      </c>
      <c r="C18" s="227" t="s">
        <v>1162</v>
      </c>
      <c r="D18" s="226" t="s">
        <v>1159</v>
      </c>
      <c r="E18" s="232">
        <v>2.8</v>
      </c>
      <c r="F18" s="230">
        <v>0.56000000000000005</v>
      </c>
      <c r="G18" s="236">
        <f t="shared" si="1"/>
        <v>1.56</v>
      </c>
    </row>
    <row r="19" spans="1:9" ht="24">
      <c r="A19" s="226" t="s">
        <v>1153</v>
      </c>
      <c r="B19" s="226">
        <v>88309</v>
      </c>
      <c r="C19" s="227" t="s">
        <v>1163</v>
      </c>
      <c r="D19" s="226" t="s">
        <v>955</v>
      </c>
      <c r="E19" s="232">
        <v>5</v>
      </c>
      <c r="F19" s="230">
        <v>19.32</v>
      </c>
      <c r="G19" s="236">
        <f t="shared" si="1"/>
        <v>96.6</v>
      </c>
    </row>
    <row r="20" spans="1:9" ht="24">
      <c r="A20" s="226" t="s">
        <v>1153</v>
      </c>
      <c r="B20" s="226">
        <v>88316</v>
      </c>
      <c r="C20" s="227" t="s">
        <v>1164</v>
      </c>
      <c r="D20" s="226" t="s">
        <v>955</v>
      </c>
      <c r="E20" s="232">
        <v>1.2</v>
      </c>
      <c r="F20" s="230">
        <v>15.57</v>
      </c>
      <c r="G20" s="236">
        <f t="shared" si="1"/>
        <v>18.68</v>
      </c>
    </row>
    <row r="21" spans="1:9" ht="48">
      <c r="A21" s="226" t="s">
        <v>1153</v>
      </c>
      <c r="B21" s="226">
        <v>102491</v>
      </c>
      <c r="C21" s="227" t="s">
        <v>1165</v>
      </c>
      <c r="D21" s="226" t="s">
        <v>1155</v>
      </c>
      <c r="E21" s="232">
        <v>0.77</v>
      </c>
      <c r="F21" s="229">
        <v>16.87</v>
      </c>
      <c r="G21" s="235">
        <f t="shared" si="1"/>
        <v>12.98</v>
      </c>
      <c r="I21" t="s">
        <v>1214</v>
      </c>
    </row>
    <row r="23" spans="1:9" ht="36">
      <c r="A23" s="226" t="s">
        <v>1190</v>
      </c>
      <c r="B23" s="226" t="s">
        <v>1191</v>
      </c>
      <c r="C23" s="227" t="s">
        <v>1192</v>
      </c>
      <c r="D23" s="226" t="s">
        <v>1173</v>
      </c>
      <c r="E23" s="228" t="s">
        <v>157</v>
      </c>
      <c r="F23" s="228"/>
      <c r="G23" s="228">
        <f>SUM(G24:G33)</f>
        <v>203.44</v>
      </c>
    </row>
    <row r="24" spans="1:9" ht="24">
      <c r="A24" s="226" t="s">
        <v>1156</v>
      </c>
      <c r="B24" s="226">
        <v>43061</v>
      </c>
      <c r="C24" s="227" t="s">
        <v>1215</v>
      </c>
      <c r="D24" s="226" t="s">
        <v>1159</v>
      </c>
      <c r="E24" s="228" t="s">
        <v>1193</v>
      </c>
      <c r="F24" s="228">
        <v>11.55</v>
      </c>
      <c r="G24" s="235">
        <f t="shared" ref="G24:G33" si="2">TRUNC(E24*F24,2)</f>
        <v>24.9</v>
      </c>
    </row>
    <row r="25" spans="1:9" ht="36">
      <c r="A25" s="226" t="s">
        <v>1156</v>
      </c>
      <c r="B25" s="226" t="s">
        <v>1194</v>
      </c>
      <c r="C25" s="227" t="s">
        <v>1157</v>
      </c>
      <c r="D25" s="226" t="s">
        <v>964</v>
      </c>
      <c r="E25" s="228" t="s">
        <v>1195</v>
      </c>
      <c r="F25" s="228">
        <v>120</v>
      </c>
      <c r="G25" s="235">
        <f t="shared" si="2"/>
        <v>7.83</v>
      </c>
    </row>
    <row r="26" spans="1:9" ht="24">
      <c r="A26" s="226" t="s">
        <v>1156</v>
      </c>
      <c r="B26" s="226" t="s">
        <v>1196</v>
      </c>
      <c r="C26" s="227" t="s">
        <v>1161</v>
      </c>
      <c r="D26" s="226" t="s">
        <v>1159</v>
      </c>
      <c r="E26" s="228" t="s">
        <v>1197</v>
      </c>
      <c r="F26" s="228">
        <v>1.1000000000000001</v>
      </c>
      <c r="G26" s="235">
        <f t="shared" si="2"/>
        <v>3.31</v>
      </c>
    </row>
    <row r="27" spans="1:9" ht="48">
      <c r="A27" s="226" t="s">
        <v>1156</v>
      </c>
      <c r="B27" s="226" t="s">
        <v>1198</v>
      </c>
      <c r="C27" s="227" t="s">
        <v>1199</v>
      </c>
      <c r="D27" s="226" t="s">
        <v>1155</v>
      </c>
      <c r="E27" s="228" t="s">
        <v>1181</v>
      </c>
      <c r="F27" s="228">
        <v>55.74</v>
      </c>
      <c r="G27" s="235">
        <f t="shared" si="2"/>
        <v>3.34</v>
      </c>
    </row>
    <row r="28" spans="1:9" ht="24">
      <c r="A28" s="226" t="s">
        <v>1156</v>
      </c>
      <c r="B28" s="226" t="s">
        <v>1200</v>
      </c>
      <c r="C28" s="227" t="s">
        <v>1162</v>
      </c>
      <c r="D28" s="226" t="s">
        <v>1159</v>
      </c>
      <c r="E28" s="228" t="s">
        <v>1201</v>
      </c>
      <c r="F28" s="228">
        <v>0.7</v>
      </c>
      <c r="G28" s="235">
        <f t="shared" si="2"/>
        <v>12.95</v>
      </c>
    </row>
    <row r="29" spans="1:9" ht="48">
      <c r="A29" s="226" t="s">
        <v>1156</v>
      </c>
      <c r="B29" s="226" t="s">
        <v>1202</v>
      </c>
      <c r="C29" s="227" t="s">
        <v>1203</v>
      </c>
      <c r="D29" s="226" t="s">
        <v>964</v>
      </c>
      <c r="E29" s="228" t="s">
        <v>1204</v>
      </c>
      <c r="F29" s="228">
        <v>83.59</v>
      </c>
      <c r="G29" s="235">
        <f t="shared" si="2"/>
        <v>3.05</v>
      </c>
    </row>
    <row r="30" spans="1:9" ht="48">
      <c r="A30" s="226" t="s">
        <v>1156</v>
      </c>
      <c r="B30" s="226" t="s">
        <v>1205</v>
      </c>
      <c r="C30" s="227" t="s">
        <v>1206</v>
      </c>
      <c r="D30" s="226" t="s">
        <v>964</v>
      </c>
      <c r="E30" s="228" t="s">
        <v>1207</v>
      </c>
      <c r="F30" s="228">
        <v>78.959999999999994</v>
      </c>
      <c r="G30" s="235">
        <f t="shared" si="2"/>
        <v>0.31</v>
      </c>
    </row>
    <row r="31" spans="1:9" ht="24">
      <c r="A31" s="226" t="s">
        <v>1156</v>
      </c>
      <c r="B31" s="226" t="s">
        <v>1208</v>
      </c>
      <c r="C31" s="227" t="s">
        <v>1209</v>
      </c>
      <c r="D31" s="226" t="s">
        <v>1173</v>
      </c>
      <c r="E31" s="228" t="s">
        <v>1210</v>
      </c>
      <c r="F31" s="228">
        <v>0.51</v>
      </c>
      <c r="G31" s="235">
        <f t="shared" si="2"/>
        <v>30.84</v>
      </c>
    </row>
    <row r="32" spans="1:9" ht="24">
      <c r="A32" s="226" t="s">
        <v>1153</v>
      </c>
      <c r="B32" s="226" t="s">
        <v>1211</v>
      </c>
      <c r="C32" s="227" t="s">
        <v>1163</v>
      </c>
      <c r="D32" s="226" t="s">
        <v>955</v>
      </c>
      <c r="E32" s="228" t="s">
        <v>1212</v>
      </c>
      <c r="F32" s="228">
        <v>22.03</v>
      </c>
      <c r="G32" s="235">
        <f t="shared" si="2"/>
        <v>36.979999999999997</v>
      </c>
    </row>
    <row r="33" spans="1:7" ht="24">
      <c r="A33" s="226" t="s">
        <v>1153</v>
      </c>
      <c r="B33" s="226" t="s">
        <v>1177</v>
      </c>
      <c r="C33" s="227" t="s">
        <v>1164</v>
      </c>
      <c r="D33" s="226" t="s">
        <v>955</v>
      </c>
      <c r="E33" s="228" t="s">
        <v>1213</v>
      </c>
      <c r="F33" s="228">
        <v>17.829999999999998</v>
      </c>
      <c r="G33" s="235">
        <f t="shared" si="2"/>
        <v>79.930000000000007</v>
      </c>
    </row>
    <row r="35" spans="1:7" ht="24">
      <c r="A35" s="226" t="s">
        <v>1190</v>
      </c>
      <c r="B35" s="226" t="s">
        <v>1216</v>
      </c>
      <c r="C35" s="227" t="s">
        <v>1217</v>
      </c>
      <c r="D35" s="226" t="s">
        <v>1155</v>
      </c>
      <c r="E35" s="228" t="s">
        <v>157</v>
      </c>
      <c r="F35" s="228"/>
      <c r="G35" s="228">
        <f>SUM(G36:G40)</f>
        <v>623.66999999999996</v>
      </c>
    </row>
    <row r="36" spans="1:7" ht="60">
      <c r="A36" s="226" t="s">
        <v>1156</v>
      </c>
      <c r="B36" s="226" t="s">
        <v>1218</v>
      </c>
      <c r="C36" s="227" t="s">
        <v>1219</v>
      </c>
      <c r="D36" s="226" t="s">
        <v>1155</v>
      </c>
      <c r="E36" s="228" t="s">
        <v>1152</v>
      </c>
      <c r="F36" s="228">
        <v>574.49</v>
      </c>
      <c r="G36" s="235">
        <f t="shared" ref="G36:G40" si="3">TRUNC(E36*F36,2)</f>
        <v>574.49</v>
      </c>
    </row>
    <row r="37" spans="1:7" ht="24">
      <c r="A37" s="226" t="s">
        <v>1153</v>
      </c>
      <c r="B37" s="226" t="s">
        <v>1211</v>
      </c>
      <c r="C37" s="227" t="s">
        <v>1163</v>
      </c>
      <c r="D37" s="226" t="s">
        <v>955</v>
      </c>
      <c r="E37" s="228" t="s">
        <v>1220</v>
      </c>
      <c r="F37" s="228">
        <v>22.03</v>
      </c>
      <c r="G37" s="235">
        <f t="shared" si="3"/>
        <v>6.6</v>
      </c>
    </row>
    <row r="38" spans="1:7" ht="24">
      <c r="A38" s="226" t="s">
        <v>1153</v>
      </c>
      <c r="B38" s="226" t="s">
        <v>1221</v>
      </c>
      <c r="C38" s="227" t="s">
        <v>1222</v>
      </c>
      <c r="D38" s="226" t="s">
        <v>955</v>
      </c>
      <c r="E38" s="228" t="s">
        <v>1223</v>
      </c>
      <c r="F38" s="228">
        <v>21.91</v>
      </c>
      <c r="G38" s="235">
        <f t="shared" si="3"/>
        <v>17.52</v>
      </c>
    </row>
    <row r="39" spans="1:7" ht="24">
      <c r="A39" s="226" t="s">
        <v>1153</v>
      </c>
      <c r="B39" s="226" t="s">
        <v>1177</v>
      </c>
      <c r="C39" s="227" t="s">
        <v>1164</v>
      </c>
      <c r="D39" s="226" t="s">
        <v>955</v>
      </c>
      <c r="E39" s="228" t="s">
        <v>1224</v>
      </c>
      <c r="F39" s="228">
        <v>17.829999999999998</v>
      </c>
      <c r="G39" s="235">
        <f t="shared" si="3"/>
        <v>21.39</v>
      </c>
    </row>
    <row r="40" spans="1:7" ht="60">
      <c r="A40" s="226" t="s">
        <v>1153</v>
      </c>
      <c r="B40" s="226" t="s">
        <v>1225</v>
      </c>
      <c r="C40" s="227" t="s">
        <v>1226</v>
      </c>
      <c r="D40" s="226" t="s">
        <v>964</v>
      </c>
      <c r="E40" s="228" t="s">
        <v>1227</v>
      </c>
      <c r="F40" s="228">
        <v>612.88</v>
      </c>
      <c r="G40" s="235">
        <f t="shared" si="3"/>
        <v>3.67</v>
      </c>
    </row>
    <row r="42" spans="1:7" ht="60">
      <c r="A42" s="226" t="s">
        <v>1190</v>
      </c>
      <c r="B42" s="226" t="s">
        <v>1228</v>
      </c>
      <c r="C42" s="227" t="s">
        <v>1229</v>
      </c>
      <c r="D42" s="226" t="s">
        <v>947</v>
      </c>
      <c r="E42" s="228" t="s">
        <v>157</v>
      </c>
      <c r="F42" s="228"/>
      <c r="G42" s="237">
        <f>SUM(G43:G48)</f>
        <v>87.71</v>
      </c>
    </row>
    <row r="43" spans="1:7" ht="24">
      <c r="A43" s="226" t="s">
        <v>1156</v>
      </c>
      <c r="B43" s="226" t="s">
        <v>1230</v>
      </c>
      <c r="C43" s="227" t="s">
        <v>1231</v>
      </c>
      <c r="D43" s="226" t="s">
        <v>1159</v>
      </c>
      <c r="E43" s="228" t="s">
        <v>1232</v>
      </c>
      <c r="F43" s="228">
        <v>11.65</v>
      </c>
      <c r="G43" s="235">
        <f t="shared" ref="G43:G48" si="4">TRUNC(E43*F43,2)</f>
        <v>32.619999999999997</v>
      </c>
    </row>
    <row r="44" spans="1:7" ht="24">
      <c r="A44" s="226" t="s">
        <v>1156</v>
      </c>
      <c r="B44" s="226" t="s">
        <v>1233</v>
      </c>
      <c r="C44" s="227" t="s">
        <v>1234</v>
      </c>
      <c r="D44" s="226" t="s">
        <v>1235</v>
      </c>
      <c r="E44" s="228" t="s">
        <v>1236</v>
      </c>
      <c r="F44" s="228">
        <v>37.43</v>
      </c>
      <c r="G44" s="235">
        <f t="shared" si="4"/>
        <v>0.93</v>
      </c>
    </row>
    <row r="45" spans="1:7" ht="24">
      <c r="A45" s="226" t="s">
        <v>1153</v>
      </c>
      <c r="B45" s="226" t="s">
        <v>1237</v>
      </c>
      <c r="C45" s="227" t="s">
        <v>1238</v>
      </c>
      <c r="D45" s="226" t="s">
        <v>955</v>
      </c>
      <c r="E45" s="228" t="s">
        <v>1239</v>
      </c>
      <c r="F45" s="228">
        <v>21.91</v>
      </c>
      <c r="G45" s="235">
        <f t="shared" si="4"/>
        <v>7.66</v>
      </c>
    </row>
    <row r="46" spans="1:7" ht="24">
      <c r="A46" s="226" t="s">
        <v>1153</v>
      </c>
      <c r="B46" s="226" t="s">
        <v>1211</v>
      </c>
      <c r="C46" s="227" t="s">
        <v>1163</v>
      </c>
      <c r="D46" s="226" t="s">
        <v>955</v>
      </c>
      <c r="E46" s="228" t="s">
        <v>1240</v>
      </c>
      <c r="F46" s="228">
        <v>22.03</v>
      </c>
      <c r="G46" s="235">
        <f t="shared" si="4"/>
        <v>24.23</v>
      </c>
    </row>
    <row r="47" spans="1:7" ht="24">
      <c r="A47" s="226" t="s">
        <v>1153</v>
      </c>
      <c r="B47" s="226" t="s">
        <v>1177</v>
      </c>
      <c r="C47" s="227" t="s">
        <v>1164</v>
      </c>
      <c r="D47" s="226" t="s">
        <v>955</v>
      </c>
      <c r="E47" s="228" t="s">
        <v>1241</v>
      </c>
      <c r="F47" s="228">
        <v>17.829999999999998</v>
      </c>
      <c r="G47" s="235">
        <f t="shared" si="4"/>
        <v>20.14</v>
      </c>
    </row>
    <row r="48" spans="1:7" ht="48">
      <c r="A48" s="226" t="s">
        <v>1153</v>
      </c>
      <c r="B48" s="226" t="s">
        <v>1242</v>
      </c>
      <c r="C48" s="227" t="s">
        <v>1243</v>
      </c>
      <c r="D48" s="226" t="s">
        <v>964</v>
      </c>
      <c r="E48" s="228" t="s">
        <v>1244</v>
      </c>
      <c r="F48" s="228">
        <v>619.27</v>
      </c>
      <c r="G48" s="235">
        <f t="shared" si="4"/>
        <v>2.13</v>
      </c>
    </row>
    <row r="49" spans="1:10" ht="24">
      <c r="A49" s="226">
        <v>13</v>
      </c>
      <c r="B49" s="226"/>
      <c r="C49" s="227" t="s">
        <v>1275</v>
      </c>
      <c r="D49" s="226" t="s">
        <v>1276</v>
      </c>
      <c r="E49" s="228" t="s">
        <v>1151</v>
      </c>
      <c r="F49" s="228" t="s">
        <v>1277</v>
      </c>
      <c r="G49" s="237" t="s">
        <v>1278</v>
      </c>
    </row>
    <row r="50" spans="1:10" ht="36">
      <c r="A50" s="226" t="s">
        <v>1153</v>
      </c>
      <c r="B50" s="226">
        <v>93567</v>
      </c>
      <c r="C50" s="227" t="s">
        <v>1279</v>
      </c>
      <c r="D50" s="226" t="s">
        <v>1276</v>
      </c>
      <c r="E50" s="228">
        <v>0.3</v>
      </c>
      <c r="F50" s="228">
        <v>16522.46</v>
      </c>
      <c r="G50" s="235">
        <f>TRUNC(E50*F50,2)</f>
        <v>4956.7299999999996</v>
      </c>
    </row>
    <row r="51" spans="1:10" ht="36">
      <c r="A51" s="226" t="s">
        <v>1153</v>
      </c>
      <c r="B51" s="226">
        <v>93572</v>
      </c>
      <c r="C51" s="227" t="s">
        <v>1280</v>
      </c>
      <c r="D51" s="226" t="s">
        <v>1276</v>
      </c>
      <c r="E51" s="228">
        <v>0.31</v>
      </c>
      <c r="F51" s="228">
        <v>5808.01</v>
      </c>
      <c r="G51" s="235">
        <f>TRUNC(E51*F51,2)</f>
        <v>1800.48</v>
      </c>
      <c r="I51">
        <v>1.25</v>
      </c>
    </row>
    <row r="52" spans="1:10">
      <c r="A52" s="305" t="s">
        <v>1281</v>
      </c>
      <c r="B52" s="306"/>
      <c r="C52" s="306"/>
      <c r="D52" s="306"/>
      <c r="E52" s="306"/>
      <c r="F52" s="307"/>
      <c r="G52" s="239">
        <f>SUM(G50:G51)</f>
        <v>6757.2099999999991</v>
      </c>
      <c r="I52" s="194">
        <f>G52*I51</f>
        <v>8446.5124999999989</v>
      </c>
    </row>
    <row r="53" spans="1:10">
      <c r="J53">
        <v>12</v>
      </c>
    </row>
    <row r="56" spans="1:10">
      <c r="G56" s="194">
        <f>I52*J53</f>
        <v>101358.15</v>
      </c>
    </row>
    <row r="57" spans="1:10">
      <c r="I57">
        <v>101128.25</v>
      </c>
    </row>
  </sheetData>
  <mergeCells count="3">
    <mergeCell ref="A1:G2"/>
    <mergeCell ref="F3:G3"/>
    <mergeCell ref="A52:F52"/>
  </mergeCells>
  <conditionalFormatting sqref="B4:D4">
    <cfRule type="expression" dxfId="29" priority="29" stopIfTrue="1">
      <formula>AND($A4&lt;&gt;"COMPOSICAO",$A4&lt;&gt;"INSUMO",$A4&lt;&gt;"")</formula>
    </cfRule>
    <cfRule type="expression" dxfId="28" priority="30" stopIfTrue="1">
      <formula>AND(OR($A4="COMPOSICAO",$A4="INSUMO",$A4&lt;&gt;""),$A4&lt;&gt;"")</formula>
    </cfRule>
  </conditionalFormatting>
  <conditionalFormatting sqref="A6:E6 A7:F11">
    <cfRule type="expression" dxfId="27" priority="27" stopIfTrue="1">
      <formula>AND($A6&lt;&gt;"COMPOSICAO",$A6&lt;&gt;"INSUMO",$A6&lt;&gt;"")</formula>
    </cfRule>
    <cfRule type="expression" dxfId="26" priority="28" stopIfTrue="1">
      <formula>AND(OR($A6="COMPOSICAO",$A6="INSUMO",$A6&lt;&gt;""),$A6&lt;&gt;"")</formula>
    </cfRule>
  </conditionalFormatting>
  <conditionalFormatting sqref="A23:F33">
    <cfRule type="expression" dxfId="25" priority="25" stopIfTrue="1">
      <formula>AND($A23&lt;&gt;"COMPOSICAO",$A23&lt;&gt;"INSUMO",$A23&lt;&gt;"")</formula>
    </cfRule>
    <cfRule type="expression" dxfId="24" priority="26" stopIfTrue="1">
      <formula>AND(OR($A23="COMPOSICAO",$A23="INSUMO",$A23&lt;&gt;""),$A23&lt;&gt;"")</formula>
    </cfRule>
  </conditionalFormatting>
  <conditionalFormatting sqref="G23">
    <cfRule type="expression" dxfId="23" priority="23" stopIfTrue="1">
      <formula>AND($A23&lt;&gt;"COMPOSICAO",$A23&lt;&gt;"INSUMO",$A23&lt;&gt;"")</formula>
    </cfRule>
    <cfRule type="expression" dxfId="22" priority="24" stopIfTrue="1">
      <formula>AND(OR($A23="COMPOSICAO",$A23="INSUMO",$A23&lt;&gt;""),$A23&lt;&gt;"")</formula>
    </cfRule>
  </conditionalFormatting>
  <conditionalFormatting sqref="A35:F36 A38:F38 A37:E37 A40:F40 A39:E39">
    <cfRule type="expression" dxfId="21" priority="21" stopIfTrue="1">
      <formula>AND($A35&lt;&gt;"COMPOSICAO",$A35&lt;&gt;"INSUMO",$A35&lt;&gt;"")</formula>
    </cfRule>
    <cfRule type="expression" dxfId="20" priority="22" stopIfTrue="1">
      <formula>AND(OR($A35="COMPOSICAO",$A35="INSUMO",$A35&lt;&gt;""),$A35&lt;&gt;"")</formula>
    </cfRule>
  </conditionalFormatting>
  <conditionalFormatting sqref="F37">
    <cfRule type="expression" dxfId="19" priority="19" stopIfTrue="1">
      <formula>AND($A37&lt;&gt;"COMPOSICAO",$A37&lt;&gt;"INSUMO",$A37&lt;&gt;"")</formula>
    </cfRule>
    <cfRule type="expression" dxfId="18" priority="20" stopIfTrue="1">
      <formula>AND(OR($A37="COMPOSICAO",$A37="INSUMO",$A37&lt;&gt;""),$A37&lt;&gt;"")</formula>
    </cfRule>
  </conditionalFormatting>
  <conditionalFormatting sqref="F39">
    <cfRule type="expression" dxfId="17" priority="17" stopIfTrue="1">
      <formula>AND($A39&lt;&gt;"COMPOSICAO",$A39&lt;&gt;"INSUMO",$A39&lt;&gt;"")</formula>
    </cfRule>
    <cfRule type="expression" dxfId="16" priority="18" stopIfTrue="1">
      <formula>AND(OR($A39="COMPOSICAO",$A39="INSUMO",$A39&lt;&gt;""),$A39&lt;&gt;"")</formula>
    </cfRule>
  </conditionalFormatting>
  <conditionalFormatting sqref="G35">
    <cfRule type="expression" dxfId="15" priority="15" stopIfTrue="1">
      <formula>AND($A35&lt;&gt;"COMPOSICAO",$A35&lt;&gt;"INSUMO",$A35&lt;&gt;"")</formula>
    </cfRule>
    <cfRule type="expression" dxfId="14" priority="16" stopIfTrue="1">
      <formula>AND(OR($A35="COMPOSICAO",$A35="INSUMO",$A35&lt;&gt;""),$A35&lt;&gt;"")</formula>
    </cfRule>
  </conditionalFormatting>
  <conditionalFormatting sqref="A42:F45 A48:F48 A46:E47">
    <cfRule type="expression" dxfId="13" priority="13" stopIfTrue="1">
      <formula>AND($A42&lt;&gt;"COMPOSICAO",$A42&lt;&gt;"INSUMO",$A42&lt;&gt;"")</formula>
    </cfRule>
    <cfRule type="expression" dxfId="12" priority="14" stopIfTrue="1">
      <formula>AND(OR($A42="COMPOSICAO",$A42="INSUMO",$A42&lt;&gt;""),$A42&lt;&gt;"")</formula>
    </cfRule>
  </conditionalFormatting>
  <conditionalFormatting sqref="G42">
    <cfRule type="expression" dxfId="11" priority="11" stopIfTrue="1">
      <formula>AND($A42&lt;&gt;"COMPOSICAO",$A42&lt;&gt;"INSUMO",$A42&lt;&gt;"")</formula>
    </cfRule>
    <cfRule type="expression" dxfId="10" priority="12" stopIfTrue="1">
      <formula>AND(OR($A42="COMPOSICAO",$A42="INSUMO",$A42&lt;&gt;""),$A42&lt;&gt;"")</formula>
    </cfRule>
  </conditionalFormatting>
  <conditionalFormatting sqref="F46">
    <cfRule type="expression" dxfId="9" priority="9" stopIfTrue="1">
      <formula>AND($A46&lt;&gt;"COMPOSICAO",$A46&lt;&gt;"INSUMO",$A46&lt;&gt;"")</formula>
    </cfRule>
    <cfRule type="expression" dxfId="8" priority="10" stopIfTrue="1">
      <formula>AND(OR($A46="COMPOSICAO",$A46="INSUMO",$A46&lt;&gt;""),$A46&lt;&gt;"")</formula>
    </cfRule>
  </conditionalFormatting>
  <conditionalFormatting sqref="F47">
    <cfRule type="expression" dxfId="7" priority="7" stopIfTrue="1">
      <formula>AND($A47&lt;&gt;"COMPOSICAO",$A47&lt;&gt;"INSUMO",$A47&lt;&gt;"")</formula>
    </cfRule>
    <cfRule type="expression" dxfId="6" priority="8" stopIfTrue="1">
      <formula>AND(OR($A47="COMPOSICAO",$A47="INSUMO",$A47&lt;&gt;""),$A47&lt;&gt;"")</formula>
    </cfRule>
  </conditionalFormatting>
  <conditionalFormatting sqref="A49:F49">
    <cfRule type="expression" dxfId="5" priority="5" stopIfTrue="1">
      <formula>AND($A49&lt;&gt;"COMPOSICAO",$A49&lt;&gt;"INSUMO",$A49&lt;&gt;"")</formula>
    </cfRule>
    <cfRule type="expression" dxfId="4" priority="6" stopIfTrue="1">
      <formula>AND(OR($A49="COMPOSICAO",$A49="INSUMO",$A49&lt;&gt;""),$A49&lt;&gt;"")</formula>
    </cfRule>
  </conditionalFormatting>
  <conditionalFormatting sqref="G49">
    <cfRule type="expression" dxfId="3" priority="3" stopIfTrue="1">
      <formula>AND($A49&lt;&gt;"COMPOSICAO",$A49&lt;&gt;"INSUMO",$A49&lt;&gt;"")</formula>
    </cfRule>
    <cfRule type="expression" dxfId="2" priority="4" stopIfTrue="1">
      <formula>AND(OR($A49="COMPOSICAO",$A49="INSUMO",$A49&lt;&gt;""),$A49&lt;&gt;"")</formula>
    </cfRule>
  </conditionalFormatting>
  <conditionalFormatting sqref="A50:F51">
    <cfRule type="expression" dxfId="1" priority="1" stopIfTrue="1">
      <formula>AND($A50&lt;&gt;"COMPOSICAO",$A50&lt;&gt;"INSUMO",$A50&lt;&gt;"")</formula>
    </cfRule>
    <cfRule type="expression" dxfId="0" priority="2" stopIfTrue="1">
      <formula>AND(OR($A50="COMPOSICAO",$A50="INSUMO",$A50&lt;&gt;""),$A50&lt;&gt;"")</formula>
    </cfRule>
  </conditionalFormatting>
  <pageMargins left="0.511811024" right="0.511811024" top="0.78740157499999996" bottom="0.78740157499999996" header="0.31496062000000002" footer="0.31496062000000002"/>
  <pageSetup paperSize="9" scale="81" orientation="portrait" r:id="rId1"/>
  <rowBreaks count="1" manualBreakCount="1">
    <brk id="2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TIPO 1 - 220V_SAPATAS</vt:lpstr>
      <vt:lpstr>Planilha1</vt:lpstr>
      <vt:lpstr>cronograma padrão tipo 1</vt:lpstr>
      <vt:lpstr>Planilha2</vt:lpstr>
      <vt:lpstr>'cronograma padrão tipo 1'!Area_de_impressao</vt:lpstr>
      <vt:lpstr>Planilha2!Area_de_impressao</vt:lpstr>
      <vt:lpstr>'TIPO 1 - 220V_SAPATAS'!Area_de_impressao</vt:lpstr>
      <vt:lpstr>'TIPO 1 - 220V_SAPATAS'!Titulos_de_impressao</vt:lpstr>
    </vt:vector>
  </TitlesOfParts>
  <Company>Fnde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LICITACAO 01</cp:lastModifiedBy>
  <cp:lastPrinted>2022-09-09T17:49:35Z</cp:lastPrinted>
  <dcterms:created xsi:type="dcterms:W3CDTF">2012-10-15T18:57:41Z</dcterms:created>
  <dcterms:modified xsi:type="dcterms:W3CDTF">2022-09-09T17:49:41Z</dcterms:modified>
</cp:coreProperties>
</file>